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BUGET INITIAL 2023." sheetId="1" r:id="rId1"/>
  </sheets>
  <definedNames>
    <definedName name="_xlnm._FilterDatabase" localSheetId="0" hidden="1">'BUGET INITIAL 2023.'!$X$1:$X$1218</definedName>
    <definedName name="_xlnm.Print_Titles" localSheetId="0">'BUGET INITIAL 2023.'!$7:$8</definedName>
  </definedNames>
  <calcPr calcId="125725"/>
</workbook>
</file>

<file path=xl/calcChain.xml><?xml version="1.0" encoding="utf-8"?>
<calcChain xmlns="http://schemas.openxmlformats.org/spreadsheetml/2006/main">
  <c r="I1417" i="1"/>
  <c r="I1410"/>
  <c r="J1408"/>
  <c r="I1408"/>
  <c r="I1406" s="1"/>
  <c r="I1405" s="1"/>
  <c r="I1404" s="1"/>
  <c r="I1381" s="1"/>
  <c r="J1407"/>
  <c r="J1406" s="1"/>
  <c r="J1405" s="1"/>
  <c r="I1407"/>
  <c r="J1404"/>
  <c r="J1381" s="1"/>
  <c r="J1379" s="1"/>
  <c r="J1393"/>
  <c r="I1393"/>
  <c r="J1387"/>
  <c r="I1387"/>
  <c r="I1382" s="1"/>
  <c r="J1386"/>
  <c r="J1384" s="1"/>
  <c r="I1386"/>
  <c r="I1384"/>
  <c r="J1383"/>
  <c r="I1383"/>
  <c r="J1382"/>
  <c r="J1378"/>
  <c r="I1378"/>
  <c r="J1377"/>
  <c r="I1377"/>
  <c r="J1376"/>
  <c r="I1376"/>
  <c r="I1373" s="1"/>
  <c r="I1375"/>
  <c r="J1374"/>
  <c r="I1374"/>
  <c r="J1373"/>
  <c r="J1369" s="1"/>
  <c r="J1368" s="1"/>
  <c r="J1370"/>
  <c r="I1370"/>
  <c r="J1367"/>
  <c r="I1367"/>
  <c r="J1366"/>
  <c r="J1365" s="1"/>
  <c r="J1343" s="1"/>
  <c r="I1366"/>
  <c r="I1365" s="1"/>
  <c r="I1343" s="1"/>
  <c r="J1364"/>
  <c r="I1364"/>
  <c r="I1363" s="1"/>
  <c r="I1362" s="1"/>
  <c r="I1340" s="1"/>
  <c r="J1363"/>
  <c r="J1362"/>
  <c r="J1360"/>
  <c r="I1360"/>
  <c r="J1359"/>
  <c r="I1359"/>
  <c r="J1358"/>
  <c r="J1357" s="1"/>
  <c r="J1340" s="1"/>
  <c r="I1358"/>
  <c r="I1357"/>
  <c r="J1352"/>
  <c r="I1352"/>
  <c r="J1351"/>
  <c r="J1345" s="1"/>
  <c r="J1341" s="1"/>
  <c r="I1351"/>
  <c r="J1350"/>
  <c r="I1350"/>
  <c r="J1348"/>
  <c r="I1348"/>
  <c r="J1347"/>
  <c r="I1347"/>
  <c r="J1346"/>
  <c r="I1346"/>
  <c r="I1345" s="1"/>
  <c r="J1342"/>
  <c r="I1342"/>
  <c r="J1338"/>
  <c r="I1338"/>
  <c r="J1337"/>
  <c r="I1337"/>
  <c r="J1336"/>
  <c r="J1334" s="1"/>
  <c r="J1333" s="1"/>
  <c r="I1336"/>
  <c r="J1335"/>
  <c r="I1335"/>
  <c r="I1334"/>
  <c r="I1333" s="1"/>
  <c r="J1331"/>
  <c r="J1330" s="1"/>
  <c r="I1331"/>
  <c r="I1330" s="1"/>
  <c r="J1329"/>
  <c r="J1327" s="1"/>
  <c r="J1326" s="1"/>
  <c r="I1329"/>
  <c r="J1328"/>
  <c r="I1328"/>
  <c r="I1327"/>
  <c r="I1326" s="1"/>
  <c r="J1325"/>
  <c r="J1324" s="1"/>
  <c r="J1319" s="1"/>
  <c r="I1325"/>
  <c r="I1324" s="1"/>
  <c r="J1323"/>
  <c r="J1322" s="1"/>
  <c r="I1323"/>
  <c r="I1322" s="1"/>
  <c r="J1306"/>
  <c r="J1303" s="1"/>
  <c r="I1306"/>
  <c r="I1303" s="1"/>
  <c r="J1304"/>
  <c r="I1304"/>
  <c r="J1301"/>
  <c r="I1301"/>
  <c r="I1300" s="1"/>
  <c r="J1300"/>
  <c r="J1299"/>
  <c r="I1299"/>
  <c r="J1296"/>
  <c r="J1295" s="1"/>
  <c r="I1296"/>
  <c r="I1295" s="1"/>
  <c r="J1294"/>
  <c r="I1294"/>
  <c r="I1288" s="1"/>
  <c r="I1287" s="1"/>
  <c r="J1288"/>
  <c r="J1287"/>
  <c r="J1282"/>
  <c r="I1282"/>
  <c r="J1279"/>
  <c r="J1278" s="1"/>
  <c r="I1279"/>
  <c r="I1254" s="1"/>
  <c r="J1277"/>
  <c r="I1277"/>
  <c r="J1276"/>
  <c r="I1276"/>
  <c r="I1275" s="1"/>
  <c r="I1274" s="1"/>
  <c r="J1275"/>
  <c r="J1274" s="1"/>
  <c r="J1273"/>
  <c r="J1268" s="1"/>
  <c r="J1267" s="1"/>
  <c r="I1273"/>
  <c r="I1268" s="1"/>
  <c r="I1267" s="1"/>
  <c r="J1260"/>
  <c r="I1260"/>
  <c r="J1259"/>
  <c r="I1259"/>
  <c r="J1258"/>
  <c r="I1258"/>
  <c r="J1257"/>
  <c r="I1257"/>
  <c r="I1256" s="1"/>
  <c r="J1254"/>
  <c r="J1246"/>
  <c r="I1246"/>
  <c r="J1245"/>
  <c r="I1245"/>
  <c r="J1244"/>
  <c r="J1242" s="1"/>
  <c r="J1241" s="1"/>
  <c r="J1240" s="1"/>
  <c r="I1244"/>
  <c r="I1242"/>
  <c r="I1241" s="1"/>
  <c r="I1240" s="1"/>
  <c r="J1239"/>
  <c r="J1238" s="1"/>
  <c r="J1237" s="1"/>
  <c r="J1236" s="1"/>
  <c r="I1239"/>
  <c r="I1238" s="1"/>
  <c r="I1237" s="1"/>
  <c r="I1236"/>
  <c r="J1232"/>
  <c r="I1232"/>
  <c r="J1231"/>
  <c r="I1231"/>
  <c r="J1229"/>
  <c r="J1222" s="1"/>
  <c r="I1229"/>
  <c r="J1227"/>
  <c r="I1227"/>
  <c r="J1223"/>
  <c r="I1223"/>
  <c r="I1222"/>
  <c r="J1220"/>
  <c r="I1220"/>
  <c r="P1216"/>
  <c r="O1216"/>
  <c r="P1215"/>
  <c r="O1215"/>
  <c r="V1214"/>
  <c r="V1213" s="1"/>
  <c r="V1212" s="1"/>
  <c r="U1214"/>
  <c r="T1214"/>
  <c r="T1213" s="1"/>
  <c r="T1212" s="1"/>
  <c r="S1214"/>
  <c r="R1214"/>
  <c r="R1213" s="1"/>
  <c r="R1212" s="1"/>
  <c r="Q1214"/>
  <c r="N1214"/>
  <c r="N1213" s="1"/>
  <c r="N1212" s="1"/>
  <c r="M1214"/>
  <c r="L1214"/>
  <c r="O1214" s="1"/>
  <c r="K1214"/>
  <c r="J1214"/>
  <c r="J1213" s="1"/>
  <c r="J1212" s="1"/>
  <c r="I1214"/>
  <c r="H1214"/>
  <c r="H1213" s="1"/>
  <c r="H1212" s="1"/>
  <c r="G1214"/>
  <c r="F1214"/>
  <c r="F1213" s="1"/>
  <c r="F1212" s="1"/>
  <c r="E1214"/>
  <c r="D1214"/>
  <c r="U1213"/>
  <c r="U1212" s="1"/>
  <c r="S1213"/>
  <c r="Q1213"/>
  <c r="Q1212" s="1"/>
  <c r="M1213"/>
  <c r="M1212" s="1"/>
  <c r="L1213"/>
  <c r="K1213"/>
  <c r="I1213"/>
  <c r="G1213"/>
  <c r="E1213"/>
  <c r="E1212" s="1"/>
  <c r="D1213"/>
  <c r="S1212"/>
  <c r="L1212"/>
  <c r="K1212"/>
  <c r="G1212"/>
  <c r="D1212"/>
  <c r="O1211"/>
  <c r="P1211" s="1"/>
  <c r="O1210"/>
  <c r="P1210" s="1"/>
  <c r="P1209"/>
  <c r="O1209"/>
  <c r="V1208"/>
  <c r="U1208"/>
  <c r="U1207" s="1"/>
  <c r="U1206" s="1"/>
  <c r="T1208"/>
  <c r="T1207" s="1"/>
  <c r="T1206" s="1"/>
  <c r="S1208"/>
  <c r="R1208"/>
  <c r="Q1208"/>
  <c r="N1208"/>
  <c r="M1208"/>
  <c r="L1208"/>
  <c r="L1207" s="1"/>
  <c r="L1206" s="1"/>
  <c r="K1208"/>
  <c r="O1208" s="1"/>
  <c r="J1208"/>
  <c r="I1208"/>
  <c r="I1207" s="1"/>
  <c r="H1208"/>
  <c r="H1207" s="1"/>
  <c r="H1206" s="1"/>
  <c r="G1208"/>
  <c r="F1208"/>
  <c r="E1208"/>
  <c r="V1207"/>
  <c r="S1207"/>
  <c r="S1206" s="1"/>
  <c r="R1207"/>
  <c r="N1207"/>
  <c r="M1207"/>
  <c r="K1207"/>
  <c r="J1207"/>
  <c r="G1207"/>
  <c r="G1206" s="1"/>
  <c r="F1207"/>
  <c r="C1207"/>
  <c r="V1206"/>
  <c r="R1206"/>
  <c r="N1206"/>
  <c r="M1206"/>
  <c r="J1206"/>
  <c r="F1206"/>
  <c r="C1206"/>
  <c r="O1205"/>
  <c r="P1205" s="1"/>
  <c r="O1204"/>
  <c r="K1204"/>
  <c r="J1204"/>
  <c r="J1202" s="1"/>
  <c r="J1201" s="1"/>
  <c r="J1200" s="1"/>
  <c r="I1204"/>
  <c r="P1204" s="1"/>
  <c r="H1204"/>
  <c r="H1202" s="1"/>
  <c r="H1201" s="1"/>
  <c r="H1200" s="1"/>
  <c r="O1203"/>
  <c r="P1203" s="1"/>
  <c r="V1202"/>
  <c r="U1202"/>
  <c r="T1202"/>
  <c r="S1202"/>
  <c r="S1201" s="1"/>
  <c r="S1200" s="1"/>
  <c r="R1202"/>
  <c r="Q1202"/>
  <c r="Q1201" s="1"/>
  <c r="Q1200" s="1"/>
  <c r="N1202"/>
  <c r="M1202"/>
  <c r="L1202"/>
  <c r="K1202"/>
  <c r="G1202"/>
  <c r="G1201" s="1"/>
  <c r="G1200" s="1"/>
  <c r="F1202"/>
  <c r="E1202"/>
  <c r="E1201" s="1"/>
  <c r="E1200" s="1"/>
  <c r="D1202"/>
  <c r="V1201"/>
  <c r="U1201"/>
  <c r="T1201"/>
  <c r="T1200" s="1"/>
  <c r="R1201"/>
  <c r="R1200" s="1"/>
  <c r="N1201"/>
  <c r="M1201"/>
  <c r="M1200" s="1"/>
  <c r="L1201"/>
  <c r="L1200" s="1"/>
  <c r="F1201"/>
  <c r="F1200" s="1"/>
  <c r="D1201"/>
  <c r="C1201"/>
  <c r="V1200"/>
  <c r="U1200"/>
  <c r="N1200"/>
  <c r="N1122" s="1"/>
  <c r="D1200"/>
  <c r="C1200"/>
  <c r="P1199"/>
  <c r="O1199"/>
  <c r="P1198"/>
  <c r="O1198"/>
  <c r="P1197"/>
  <c r="O1197"/>
  <c r="V1196"/>
  <c r="V1164" s="1"/>
  <c r="U1196"/>
  <c r="T1196"/>
  <c r="T1195" s="1"/>
  <c r="T1194" s="1"/>
  <c r="T1122" s="1"/>
  <c r="S1196"/>
  <c r="S1164" s="1"/>
  <c r="R1196"/>
  <c r="R1164" s="1"/>
  <c r="Q1196"/>
  <c r="N1196"/>
  <c r="N1164" s="1"/>
  <c r="M1196"/>
  <c r="L1196"/>
  <c r="L1195" s="1"/>
  <c r="L1194" s="1"/>
  <c r="L1122" s="1"/>
  <c r="K1196"/>
  <c r="O1196" s="1"/>
  <c r="P1196" s="1"/>
  <c r="J1196"/>
  <c r="J1164" s="1"/>
  <c r="I1196"/>
  <c r="H1196"/>
  <c r="H1195" s="1"/>
  <c r="H1194" s="1"/>
  <c r="G1196"/>
  <c r="G1164" s="1"/>
  <c r="F1196"/>
  <c r="F1164" s="1"/>
  <c r="E1196"/>
  <c r="D1196"/>
  <c r="U1195"/>
  <c r="S1195"/>
  <c r="R1195"/>
  <c r="R1194" s="1"/>
  <c r="R1122" s="1"/>
  <c r="Q1195"/>
  <c r="Q1194" s="1"/>
  <c r="N1195"/>
  <c r="M1195"/>
  <c r="M1194" s="1"/>
  <c r="M1122" s="1"/>
  <c r="K1195"/>
  <c r="I1195"/>
  <c r="G1195"/>
  <c r="F1195"/>
  <c r="F1194" s="1"/>
  <c r="E1195"/>
  <c r="E1194" s="1"/>
  <c r="C1195"/>
  <c r="U1194"/>
  <c r="S1194"/>
  <c r="N1194"/>
  <c r="I1194"/>
  <c r="G1194"/>
  <c r="G1122" s="1"/>
  <c r="C1194"/>
  <c r="P1193"/>
  <c r="O1193"/>
  <c r="V1192"/>
  <c r="U1192"/>
  <c r="U1191" s="1"/>
  <c r="U1190" s="1"/>
  <c r="T1192"/>
  <c r="S1192"/>
  <c r="R1192"/>
  <c r="Q1192"/>
  <c r="Q1191" s="1"/>
  <c r="Q1190" s="1"/>
  <c r="N1192"/>
  <c r="M1192"/>
  <c r="M1191" s="1"/>
  <c r="M1190" s="1"/>
  <c r="L1192"/>
  <c r="K1192"/>
  <c r="O1192" s="1"/>
  <c r="J1192"/>
  <c r="I1192"/>
  <c r="I1191" s="1"/>
  <c r="H1192"/>
  <c r="G1192"/>
  <c r="F1192"/>
  <c r="E1192"/>
  <c r="E1191" s="1"/>
  <c r="D1192"/>
  <c r="V1191"/>
  <c r="T1191"/>
  <c r="T1190" s="1"/>
  <c r="S1191"/>
  <c r="R1191"/>
  <c r="R1190" s="1"/>
  <c r="N1191"/>
  <c r="L1191"/>
  <c r="L1190" s="1"/>
  <c r="J1191"/>
  <c r="H1191"/>
  <c r="G1191"/>
  <c r="G1190" s="1"/>
  <c r="F1191"/>
  <c r="D1191"/>
  <c r="D1190" s="1"/>
  <c r="V1190"/>
  <c r="S1190"/>
  <c r="N1190"/>
  <c r="J1190"/>
  <c r="H1190"/>
  <c r="F1190"/>
  <c r="R1189"/>
  <c r="Q1189"/>
  <c r="P1189"/>
  <c r="O1189"/>
  <c r="J1189"/>
  <c r="I1189"/>
  <c r="U1188"/>
  <c r="U1177" s="1"/>
  <c r="U1176" s="1"/>
  <c r="S1188"/>
  <c r="S1177" s="1"/>
  <c r="S1176" s="1"/>
  <c r="Q1188"/>
  <c r="N1188"/>
  <c r="M1188"/>
  <c r="L1188"/>
  <c r="K1188"/>
  <c r="K1177" s="1"/>
  <c r="J1188"/>
  <c r="I1188"/>
  <c r="R1187"/>
  <c r="Q1187"/>
  <c r="N1187"/>
  <c r="N1177" s="1"/>
  <c r="N1176" s="1"/>
  <c r="N1175" s="1"/>
  <c r="M1187"/>
  <c r="L1187"/>
  <c r="O1187" s="1"/>
  <c r="K1187"/>
  <c r="J1187"/>
  <c r="I1187"/>
  <c r="P1187" s="1"/>
  <c r="P1186"/>
  <c r="O1186"/>
  <c r="O1185"/>
  <c r="P1185" s="1"/>
  <c r="P1184"/>
  <c r="O1184"/>
  <c r="P1183"/>
  <c r="O1183"/>
  <c r="P1182"/>
  <c r="O1182"/>
  <c r="O1181"/>
  <c r="P1181" s="1"/>
  <c r="P1180"/>
  <c r="O1180"/>
  <c r="O1179"/>
  <c r="P1179" s="1"/>
  <c r="P1178"/>
  <c r="O1178"/>
  <c r="V1177"/>
  <c r="V1176" s="1"/>
  <c r="T1177"/>
  <c r="T1176" s="1"/>
  <c r="R1177"/>
  <c r="Q1177"/>
  <c r="Q1176" s="1"/>
  <c r="M1177"/>
  <c r="M1176" s="1"/>
  <c r="L1177"/>
  <c r="L1176" s="1"/>
  <c r="J1177"/>
  <c r="J1176" s="1"/>
  <c r="H1177"/>
  <c r="H1176" s="1"/>
  <c r="E1177"/>
  <c r="D1177"/>
  <c r="R1176"/>
  <c r="R1175" s="1"/>
  <c r="F1176"/>
  <c r="F1175" s="1"/>
  <c r="E1176"/>
  <c r="E1175" s="1"/>
  <c r="D1176"/>
  <c r="U1175"/>
  <c r="G1175"/>
  <c r="D1175"/>
  <c r="P1174"/>
  <c r="O1174"/>
  <c r="O1173"/>
  <c r="P1173" s="1"/>
  <c r="P1172"/>
  <c r="O1172"/>
  <c r="V1171"/>
  <c r="U1171"/>
  <c r="T1171"/>
  <c r="T1169" s="1"/>
  <c r="S1171"/>
  <c r="R1171"/>
  <c r="R1160" s="1"/>
  <c r="R1114" s="1"/>
  <c r="Q1171"/>
  <c r="Q1160" s="1"/>
  <c r="N1171"/>
  <c r="N1169" s="1"/>
  <c r="M1171"/>
  <c r="M1160" s="1"/>
  <c r="M1114" s="1"/>
  <c r="L1171"/>
  <c r="L1169" s="1"/>
  <c r="K1171"/>
  <c r="O1171" s="1"/>
  <c r="P1171" s="1"/>
  <c r="I1171"/>
  <c r="H1171"/>
  <c r="H1169" s="1"/>
  <c r="O1170"/>
  <c r="P1170" s="1"/>
  <c r="U1169"/>
  <c r="U1168" s="1"/>
  <c r="S1169"/>
  <c r="S1168" s="1"/>
  <c r="R1169"/>
  <c r="R1158" s="1"/>
  <c r="R1112" s="1"/>
  <c r="Q1169"/>
  <c r="Q1168" s="1"/>
  <c r="Q1157" s="1"/>
  <c r="K1169"/>
  <c r="K1168" s="1"/>
  <c r="I1169"/>
  <c r="G1169"/>
  <c r="G1168" s="1"/>
  <c r="F1169"/>
  <c r="F1158" s="1"/>
  <c r="F1112" s="1"/>
  <c r="E1169"/>
  <c r="E1168" s="1"/>
  <c r="E1157" s="1"/>
  <c r="D1169"/>
  <c r="D1158" s="1"/>
  <c r="D1112" s="1"/>
  <c r="D1168"/>
  <c r="D1167" s="1"/>
  <c r="P1166"/>
  <c r="O1166"/>
  <c r="R1165"/>
  <c r="R1123" s="1"/>
  <c r="F1165"/>
  <c r="F1123" s="1"/>
  <c r="D1165"/>
  <c r="U1164"/>
  <c r="M1164"/>
  <c r="L1164"/>
  <c r="P1163"/>
  <c r="O1163"/>
  <c r="R1162"/>
  <c r="R1118" s="1"/>
  <c r="F1162"/>
  <c r="F1118" s="1"/>
  <c r="V1161"/>
  <c r="U1161"/>
  <c r="T1161"/>
  <c r="S1161"/>
  <c r="R1161"/>
  <c r="Q1161"/>
  <c r="N1161"/>
  <c r="M1161"/>
  <c r="O1161" s="1"/>
  <c r="P1161" s="1"/>
  <c r="L1161"/>
  <c r="K1161"/>
  <c r="J1161"/>
  <c r="I1161"/>
  <c r="H1161"/>
  <c r="G1161"/>
  <c r="F1161"/>
  <c r="E1161"/>
  <c r="E1117" s="1"/>
  <c r="D1161"/>
  <c r="U1160"/>
  <c r="T1160"/>
  <c r="T1114" s="1"/>
  <c r="S1160"/>
  <c r="N1160"/>
  <c r="L1160"/>
  <c r="K1160"/>
  <c r="O1160" s="1"/>
  <c r="P1160" s="1"/>
  <c r="I1160"/>
  <c r="H1160"/>
  <c r="H1114" s="1"/>
  <c r="G1160"/>
  <c r="F1160"/>
  <c r="E1160"/>
  <c r="D1160"/>
  <c r="D1114" s="1"/>
  <c r="P1159"/>
  <c r="O1159"/>
  <c r="U1158"/>
  <c r="S1158"/>
  <c r="S1112" s="1"/>
  <c r="Q1158"/>
  <c r="Q1112" s="1"/>
  <c r="K1158"/>
  <c r="K1112" s="1"/>
  <c r="I1158"/>
  <c r="G1158"/>
  <c r="G1112" s="1"/>
  <c r="E1158"/>
  <c r="E1112" s="1"/>
  <c r="D1157"/>
  <c r="O1155"/>
  <c r="P1155" s="1"/>
  <c r="P1154"/>
  <c r="O1154"/>
  <c r="O1153"/>
  <c r="P1153" s="1"/>
  <c r="P1152"/>
  <c r="O1152"/>
  <c r="P1151"/>
  <c r="O1151"/>
  <c r="P1150"/>
  <c r="O1150"/>
  <c r="O1149"/>
  <c r="P1149" s="1"/>
  <c r="P1148"/>
  <c r="O1148"/>
  <c r="O1147"/>
  <c r="P1147" s="1"/>
  <c r="P1146"/>
  <c r="O1146"/>
  <c r="P1145"/>
  <c r="O1145"/>
  <c r="P1144"/>
  <c r="O1144"/>
  <c r="O1143"/>
  <c r="P1143" s="1"/>
  <c r="P1142"/>
  <c r="O1142"/>
  <c r="O1141"/>
  <c r="P1141" s="1"/>
  <c r="P1140"/>
  <c r="O1140"/>
  <c r="P1139"/>
  <c r="O1139"/>
  <c r="P1138"/>
  <c r="O1138"/>
  <c r="V1137"/>
  <c r="V1136" s="1"/>
  <c r="U1137"/>
  <c r="T1137"/>
  <c r="T1136" s="1"/>
  <c r="S1137"/>
  <c r="R1137"/>
  <c r="R1136" s="1"/>
  <c r="Q1137"/>
  <c r="Q1136" s="1"/>
  <c r="N1137"/>
  <c r="N1136" s="1"/>
  <c r="M1137"/>
  <c r="L1137"/>
  <c r="O1137" s="1"/>
  <c r="P1137" s="1"/>
  <c r="K1137"/>
  <c r="J1137"/>
  <c r="J1136" s="1"/>
  <c r="I1137"/>
  <c r="H1137"/>
  <c r="H1136" s="1"/>
  <c r="G1137"/>
  <c r="F1137"/>
  <c r="F1136" s="1"/>
  <c r="E1137"/>
  <c r="E1136" s="1"/>
  <c r="D1137"/>
  <c r="D1136" s="1"/>
  <c r="D1126" s="1"/>
  <c r="D1111" s="1"/>
  <c r="U1136"/>
  <c r="U1135" s="1"/>
  <c r="S1136"/>
  <c r="M1136"/>
  <c r="M1135" s="1"/>
  <c r="L1136"/>
  <c r="L1135" s="1"/>
  <c r="L1125" s="1"/>
  <c r="K1136"/>
  <c r="I1136"/>
  <c r="G1136"/>
  <c r="S1135"/>
  <c r="G1135"/>
  <c r="O1134"/>
  <c r="P1134" s="1"/>
  <c r="V1133"/>
  <c r="U1133"/>
  <c r="U1132" s="1"/>
  <c r="T1133"/>
  <c r="T1130" s="1"/>
  <c r="S1133"/>
  <c r="S1130" s="1"/>
  <c r="R1133"/>
  <c r="Q1133"/>
  <c r="Q1132" s="1"/>
  <c r="N1133"/>
  <c r="M1133"/>
  <c r="L1133"/>
  <c r="K1133"/>
  <c r="J1133"/>
  <c r="I1133"/>
  <c r="I1132" s="1"/>
  <c r="H1133"/>
  <c r="H1130" s="1"/>
  <c r="G1133"/>
  <c r="G1130" s="1"/>
  <c r="F1133"/>
  <c r="E1133"/>
  <c r="E1132" s="1"/>
  <c r="D1133"/>
  <c r="D1130" s="1"/>
  <c r="V1132"/>
  <c r="T1132"/>
  <c r="R1132"/>
  <c r="N1132"/>
  <c r="L1132"/>
  <c r="K1132"/>
  <c r="J1132"/>
  <c r="H1132"/>
  <c r="F1132"/>
  <c r="V1131"/>
  <c r="U1131"/>
  <c r="U1119" s="1"/>
  <c r="T1131"/>
  <c r="S1131"/>
  <c r="S1119" s="1"/>
  <c r="R1131"/>
  <c r="R1119" s="1"/>
  <c r="Q1131"/>
  <c r="Q1119" s="1"/>
  <c r="O1131"/>
  <c r="N1131"/>
  <c r="M1131"/>
  <c r="M1119" s="1"/>
  <c r="L1131"/>
  <c r="K1131"/>
  <c r="J1131"/>
  <c r="I1131"/>
  <c r="P1131" s="1"/>
  <c r="H1131"/>
  <c r="G1131"/>
  <c r="G1119" s="1"/>
  <c r="F1131"/>
  <c r="F1119" s="1"/>
  <c r="E1131"/>
  <c r="E1119" s="1"/>
  <c r="D1131"/>
  <c r="V1130"/>
  <c r="R1130"/>
  <c r="Q1130"/>
  <c r="N1130"/>
  <c r="L1130"/>
  <c r="K1130"/>
  <c r="J1130"/>
  <c r="F1130"/>
  <c r="E1130"/>
  <c r="O1129"/>
  <c r="P1129" s="1"/>
  <c r="V1128"/>
  <c r="U1128"/>
  <c r="T1128"/>
  <c r="S1128"/>
  <c r="S1114" s="1"/>
  <c r="R1128"/>
  <c r="Q1128"/>
  <c r="N1128"/>
  <c r="N1114" s="1"/>
  <c r="M1128"/>
  <c r="L1128"/>
  <c r="K1128"/>
  <c r="O1128" s="1"/>
  <c r="J1128"/>
  <c r="I1128"/>
  <c r="P1128" s="1"/>
  <c r="H1128"/>
  <c r="G1128"/>
  <c r="G1114" s="1"/>
  <c r="F1128"/>
  <c r="E1128"/>
  <c r="D1128"/>
  <c r="V1127"/>
  <c r="U1127"/>
  <c r="T1127"/>
  <c r="S1127"/>
  <c r="R1127"/>
  <c r="Q1127"/>
  <c r="N1127"/>
  <c r="M1127"/>
  <c r="L1127"/>
  <c r="K1127"/>
  <c r="J1127"/>
  <c r="I1127"/>
  <c r="H1127"/>
  <c r="G1127"/>
  <c r="F1127"/>
  <c r="E1127"/>
  <c r="D1127"/>
  <c r="S1126"/>
  <c r="M1126"/>
  <c r="L1126"/>
  <c r="K1126"/>
  <c r="I1126"/>
  <c r="G1126"/>
  <c r="O1124"/>
  <c r="P1124" s="1"/>
  <c r="D1123"/>
  <c r="H1122"/>
  <c r="P1121"/>
  <c r="O1121"/>
  <c r="O1120"/>
  <c r="P1120" s="1"/>
  <c r="E1120"/>
  <c r="V1119"/>
  <c r="T1119"/>
  <c r="N1119"/>
  <c r="L1119"/>
  <c r="K1119"/>
  <c r="J1119"/>
  <c r="H1119"/>
  <c r="D1119"/>
  <c r="P1117"/>
  <c r="O1117"/>
  <c r="O1116"/>
  <c r="P1116" s="1"/>
  <c r="P1115"/>
  <c r="O1115"/>
  <c r="U1114"/>
  <c r="Q1114"/>
  <c r="L1114"/>
  <c r="K1114"/>
  <c r="O1114" s="1"/>
  <c r="I1114"/>
  <c r="F1114"/>
  <c r="E1114"/>
  <c r="P1113"/>
  <c r="O1113"/>
  <c r="U1112"/>
  <c r="I1112"/>
  <c r="O1109"/>
  <c r="P1109" s="1"/>
  <c r="V1108"/>
  <c r="U1108"/>
  <c r="U1107" s="1"/>
  <c r="T1108"/>
  <c r="S1108"/>
  <c r="S1107" s="1"/>
  <c r="R1108"/>
  <c r="Q1108"/>
  <c r="Q1107" s="1"/>
  <c r="N1108"/>
  <c r="N1092" s="1"/>
  <c r="M1108"/>
  <c r="L1108"/>
  <c r="K1108"/>
  <c r="J1108"/>
  <c r="I1108"/>
  <c r="I1107" s="1"/>
  <c r="H1108"/>
  <c r="G1108"/>
  <c r="G1107" s="1"/>
  <c r="F1108"/>
  <c r="E1108"/>
  <c r="E1107" s="1"/>
  <c r="D1108"/>
  <c r="D1107" s="1"/>
  <c r="V1107"/>
  <c r="V1106" s="1"/>
  <c r="V1090" s="1"/>
  <c r="T1107"/>
  <c r="R1107"/>
  <c r="N1107"/>
  <c r="N1106" s="1"/>
  <c r="N1090" s="1"/>
  <c r="L1107"/>
  <c r="L1106" s="1"/>
  <c r="L1090" s="1"/>
  <c r="K1107"/>
  <c r="J1107"/>
  <c r="J1106" s="1"/>
  <c r="J1090" s="1"/>
  <c r="H1107"/>
  <c r="F1107"/>
  <c r="R1106"/>
  <c r="R1090" s="1"/>
  <c r="F1106"/>
  <c r="F1090" s="1"/>
  <c r="P1105"/>
  <c r="O1105"/>
  <c r="P1104"/>
  <c r="O1104"/>
  <c r="O1103"/>
  <c r="P1103" s="1"/>
  <c r="P1102"/>
  <c r="O1102"/>
  <c r="O1101"/>
  <c r="P1101" s="1"/>
  <c r="P1100"/>
  <c r="O1100"/>
  <c r="P1099"/>
  <c r="O1099"/>
  <c r="P1098"/>
  <c r="O1098"/>
  <c r="O1097"/>
  <c r="P1097" s="1"/>
  <c r="P1096"/>
  <c r="O1096"/>
  <c r="O1095"/>
  <c r="P1095" s="1"/>
  <c r="P1094"/>
  <c r="O1094"/>
  <c r="V1093"/>
  <c r="V1038" s="1"/>
  <c r="U1093"/>
  <c r="T1093"/>
  <c r="S1093"/>
  <c r="R1093"/>
  <c r="Q1093"/>
  <c r="N1093"/>
  <c r="M1093"/>
  <c r="M1038" s="1"/>
  <c r="L1093"/>
  <c r="K1093"/>
  <c r="O1093" s="1"/>
  <c r="P1093" s="1"/>
  <c r="J1093"/>
  <c r="J1038" s="1"/>
  <c r="I1093"/>
  <c r="H1093"/>
  <c r="G1093"/>
  <c r="F1093"/>
  <c r="E1093"/>
  <c r="D1093"/>
  <c r="V1092"/>
  <c r="U1092"/>
  <c r="T1092"/>
  <c r="S1092"/>
  <c r="R1092"/>
  <c r="Q1092"/>
  <c r="L1092"/>
  <c r="K1092"/>
  <c r="J1092"/>
  <c r="I1092"/>
  <c r="H1092"/>
  <c r="G1092"/>
  <c r="F1092"/>
  <c r="E1092"/>
  <c r="R1091"/>
  <c r="N1091"/>
  <c r="L1091"/>
  <c r="F1091"/>
  <c r="O1089"/>
  <c r="P1089" s="1"/>
  <c r="P1088"/>
  <c r="O1088"/>
  <c r="O1087"/>
  <c r="P1087" s="1"/>
  <c r="E1087"/>
  <c r="E1086" s="1"/>
  <c r="E1085" s="1"/>
  <c r="O1086"/>
  <c r="P1086" s="1"/>
  <c r="V1085"/>
  <c r="U1085"/>
  <c r="T1085"/>
  <c r="S1085"/>
  <c r="R1085"/>
  <c r="Q1085"/>
  <c r="N1085"/>
  <c r="M1085"/>
  <c r="L1085"/>
  <c r="O1085" s="1"/>
  <c r="P1085" s="1"/>
  <c r="K1085"/>
  <c r="J1085"/>
  <c r="I1085"/>
  <c r="H1085"/>
  <c r="G1085"/>
  <c r="F1085"/>
  <c r="D1085"/>
  <c r="O1084"/>
  <c r="P1084" s="1"/>
  <c r="O1083"/>
  <c r="P1083" s="1"/>
  <c r="E1083"/>
  <c r="P1082"/>
  <c r="O1082"/>
  <c r="O1081"/>
  <c r="P1081" s="1"/>
  <c r="P1080"/>
  <c r="O1080"/>
  <c r="O1079"/>
  <c r="P1079" s="1"/>
  <c r="E1079"/>
  <c r="O1078"/>
  <c r="P1078" s="1"/>
  <c r="V1077"/>
  <c r="U1077"/>
  <c r="T1077"/>
  <c r="S1077"/>
  <c r="S1076" s="1"/>
  <c r="S1052" s="1"/>
  <c r="S1040" s="1"/>
  <c r="R1077"/>
  <c r="R1075" s="1"/>
  <c r="Q1077"/>
  <c r="Q1076" s="1"/>
  <c r="Q1052" s="1"/>
  <c r="Q1040" s="1"/>
  <c r="N1077"/>
  <c r="N1075" s="1"/>
  <c r="M1077"/>
  <c r="M1076" s="1"/>
  <c r="M1052" s="1"/>
  <c r="M1040" s="1"/>
  <c r="L1077"/>
  <c r="L1075" s="1"/>
  <c r="K1077"/>
  <c r="J1077"/>
  <c r="I1077"/>
  <c r="H1077"/>
  <c r="G1077"/>
  <c r="G1076" s="1"/>
  <c r="G1052" s="1"/>
  <c r="G1040" s="1"/>
  <c r="F1077"/>
  <c r="F1075" s="1"/>
  <c r="E1077"/>
  <c r="E1076" s="1"/>
  <c r="E1052" s="1"/>
  <c r="E1040" s="1"/>
  <c r="D1077"/>
  <c r="V1076"/>
  <c r="U1076"/>
  <c r="T1076"/>
  <c r="T1052" s="1"/>
  <c r="T1040" s="1"/>
  <c r="R1076"/>
  <c r="R1052" s="1"/>
  <c r="R1040" s="1"/>
  <c r="L1076"/>
  <c r="J1076"/>
  <c r="I1076"/>
  <c r="H1076"/>
  <c r="H1052" s="1"/>
  <c r="H1040" s="1"/>
  <c r="F1076"/>
  <c r="F1052" s="1"/>
  <c r="F1040" s="1"/>
  <c r="D1076"/>
  <c r="V1075"/>
  <c r="U1075"/>
  <c r="T1075"/>
  <c r="S1075"/>
  <c r="Q1075"/>
  <c r="M1075"/>
  <c r="J1075"/>
  <c r="I1075"/>
  <c r="H1075"/>
  <c r="G1075"/>
  <c r="E1075"/>
  <c r="D1075"/>
  <c r="P1074"/>
  <c r="O1074"/>
  <c r="P1073"/>
  <c r="O1073"/>
  <c r="P1072"/>
  <c r="O1072"/>
  <c r="O1071"/>
  <c r="P1071" s="1"/>
  <c r="E1071"/>
  <c r="O1070"/>
  <c r="P1070" s="1"/>
  <c r="E1070"/>
  <c r="P1069"/>
  <c r="O1069"/>
  <c r="E1069"/>
  <c r="O1068"/>
  <c r="P1068" s="1"/>
  <c r="M1067"/>
  <c r="M1066" s="1"/>
  <c r="L1067"/>
  <c r="O1067" s="1"/>
  <c r="K1067"/>
  <c r="J1067"/>
  <c r="J1066" s="1"/>
  <c r="I1067"/>
  <c r="E1067"/>
  <c r="E1066" s="1"/>
  <c r="V1066"/>
  <c r="U1066"/>
  <c r="T1066"/>
  <c r="S1066"/>
  <c r="R1066"/>
  <c r="Q1066"/>
  <c r="N1066"/>
  <c r="L1066"/>
  <c r="K1066"/>
  <c r="O1066" s="1"/>
  <c r="I1066"/>
  <c r="H1066"/>
  <c r="G1066"/>
  <c r="F1066"/>
  <c r="D1066"/>
  <c r="K1065"/>
  <c r="O1065" s="1"/>
  <c r="J1065"/>
  <c r="J1064" s="1"/>
  <c r="I1065"/>
  <c r="I1056" s="1"/>
  <c r="I1044" s="1"/>
  <c r="P1044" s="1"/>
  <c r="V1064"/>
  <c r="U1064"/>
  <c r="U1052" s="1"/>
  <c r="U1040" s="1"/>
  <c r="T1064"/>
  <c r="S1064"/>
  <c r="R1064"/>
  <c r="Q1064"/>
  <c r="N1064"/>
  <c r="M1064"/>
  <c r="L1064"/>
  <c r="K1064"/>
  <c r="I1064"/>
  <c r="H1064"/>
  <c r="G1064"/>
  <c r="F1064"/>
  <c r="E1064"/>
  <c r="D1064"/>
  <c r="P1063"/>
  <c r="O1063"/>
  <c r="O1062"/>
  <c r="I1062"/>
  <c r="P1062" s="1"/>
  <c r="O1061"/>
  <c r="P1061" s="1"/>
  <c r="I1061"/>
  <c r="V1060"/>
  <c r="U1060"/>
  <c r="T1060"/>
  <c r="T1059" s="1"/>
  <c r="S1060"/>
  <c r="S1048" s="1"/>
  <c r="S1036" s="1"/>
  <c r="R1060"/>
  <c r="R1059" s="1"/>
  <c r="Q1060"/>
  <c r="N1060"/>
  <c r="N1059" s="1"/>
  <c r="N1047" s="1"/>
  <c r="N1035" s="1"/>
  <c r="M1060"/>
  <c r="L1060"/>
  <c r="K1060"/>
  <c r="J1060"/>
  <c r="H1060"/>
  <c r="H1059" s="1"/>
  <c r="G1060"/>
  <c r="G1048" s="1"/>
  <c r="G1036" s="1"/>
  <c r="F1060"/>
  <c r="F1059" s="1"/>
  <c r="E1060"/>
  <c r="D1060"/>
  <c r="D1059" s="1"/>
  <c r="V1059"/>
  <c r="V1047" s="1"/>
  <c r="U1059"/>
  <c r="U1058" s="1"/>
  <c r="U1046" s="1"/>
  <c r="S1059"/>
  <c r="Q1059"/>
  <c r="M1059"/>
  <c r="M1058" s="1"/>
  <c r="K1059"/>
  <c r="J1059"/>
  <c r="J1047" s="1"/>
  <c r="G1059"/>
  <c r="E1059"/>
  <c r="Q1058"/>
  <c r="Q1046" s="1"/>
  <c r="E1058"/>
  <c r="E1046" s="1"/>
  <c r="V1057"/>
  <c r="U1057"/>
  <c r="U1045" s="1"/>
  <c r="T1057"/>
  <c r="S1057"/>
  <c r="R1057"/>
  <c r="Q1057"/>
  <c r="N1057"/>
  <c r="M1057"/>
  <c r="L1057"/>
  <c r="L1045" s="1"/>
  <c r="K1057"/>
  <c r="O1057" s="1"/>
  <c r="J1057"/>
  <c r="I1057"/>
  <c r="H1057"/>
  <c r="G1057"/>
  <c r="F1057"/>
  <c r="E1057"/>
  <c r="D1057"/>
  <c r="D1045" s="1"/>
  <c r="V1056"/>
  <c r="U1056"/>
  <c r="T1056"/>
  <c r="S1056"/>
  <c r="S1044" s="1"/>
  <c r="R1056"/>
  <c r="Q1056"/>
  <c r="N1056"/>
  <c r="M1056"/>
  <c r="L1056"/>
  <c r="K1056"/>
  <c r="K1044" s="1"/>
  <c r="O1044" s="1"/>
  <c r="J1056"/>
  <c r="H1056"/>
  <c r="G1056"/>
  <c r="G1044" s="1"/>
  <c r="F1056"/>
  <c r="E1056"/>
  <c r="D1056"/>
  <c r="D1044" s="1"/>
  <c r="V1055"/>
  <c r="U1055"/>
  <c r="T1055"/>
  <c r="S1055"/>
  <c r="R1055"/>
  <c r="Q1055"/>
  <c r="N1055"/>
  <c r="N1042" s="1"/>
  <c r="M1055"/>
  <c r="M1042" s="1"/>
  <c r="L1055"/>
  <c r="K1055"/>
  <c r="J1055"/>
  <c r="I1055"/>
  <c r="H1055"/>
  <c r="G1055"/>
  <c r="F1055"/>
  <c r="E1055"/>
  <c r="D1055"/>
  <c r="O1054"/>
  <c r="P1054" s="1"/>
  <c r="P1053"/>
  <c r="O1053"/>
  <c r="V1052"/>
  <c r="V1040" s="1"/>
  <c r="L1052"/>
  <c r="J1052"/>
  <c r="J1040" s="1"/>
  <c r="D1052"/>
  <c r="V1051"/>
  <c r="U1051"/>
  <c r="T1051"/>
  <c r="S1051"/>
  <c r="R1051"/>
  <c r="Q1051"/>
  <c r="N1051"/>
  <c r="M1051"/>
  <c r="L1051"/>
  <c r="K1051"/>
  <c r="O1051" s="1"/>
  <c r="J1051"/>
  <c r="I1051"/>
  <c r="H1051"/>
  <c r="G1051"/>
  <c r="F1051"/>
  <c r="E1051"/>
  <c r="D1051"/>
  <c r="V1050"/>
  <c r="U1050"/>
  <c r="T1050"/>
  <c r="S1050"/>
  <c r="S1038" s="1"/>
  <c r="R1050"/>
  <c r="Q1050"/>
  <c r="N1050"/>
  <c r="M1050"/>
  <c r="L1050"/>
  <c r="K1050"/>
  <c r="J1050"/>
  <c r="H1050"/>
  <c r="G1050"/>
  <c r="G1038" s="1"/>
  <c r="F1050"/>
  <c r="E1050"/>
  <c r="D1050"/>
  <c r="V1049"/>
  <c r="V1037" s="1"/>
  <c r="U1049"/>
  <c r="T1049"/>
  <c r="S1049"/>
  <c r="S1037" s="1"/>
  <c r="R1049"/>
  <c r="Q1049"/>
  <c r="N1049"/>
  <c r="N1037" s="1"/>
  <c r="M1049"/>
  <c r="L1049"/>
  <c r="K1049"/>
  <c r="O1049" s="1"/>
  <c r="J1049"/>
  <c r="J1037" s="1"/>
  <c r="I1049"/>
  <c r="P1049" s="1"/>
  <c r="H1049"/>
  <c r="G1049"/>
  <c r="G1037" s="1"/>
  <c r="F1049"/>
  <c r="E1049"/>
  <c r="D1049"/>
  <c r="V1048"/>
  <c r="U1048"/>
  <c r="U1036" s="1"/>
  <c r="T1048"/>
  <c r="R1048"/>
  <c r="Q1048"/>
  <c r="N1048"/>
  <c r="N1036" s="1"/>
  <c r="M1048"/>
  <c r="K1048"/>
  <c r="J1048"/>
  <c r="H1048"/>
  <c r="F1048"/>
  <c r="E1048"/>
  <c r="E1036" s="1"/>
  <c r="D1048"/>
  <c r="U1047"/>
  <c r="Q1047"/>
  <c r="M1047"/>
  <c r="K1047"/>
  <c r="E1047"/>
  <c r="V1045"/>
  <c r="T1045"/>
  <c r="S1045"/>
  <c r="R1045"/>
  <c r="Q1045"/>
  <c r="N1045"/>
  <c r="M1045"/>
  <c r="K1045"/>
  <c r="J1045"/>
  <c r="H1045"/>
  <c r="G1045"/>
  <c r="F1045"/>
  <c r="E1045"/>
  <c r="V1044"/>
  <c r="U1044"/>
  <c r="T1044"/>
  <c r="R1044"/>
  <c r="Q1044"/>
  <c r="N1044"/>
  <c r="M1044"/>
  <c r="L1044"/>
  <c r="J1044"/>
  <c r="H1044"/>
  <c r="F1044"/>
  <c r="E1044"/>
  <c r="O1043"/>
  <c r="P1043" s="1"/>
  <c r="V1042"/>
  <c r="U1042"/>
  <c r="T1042"/>
  <c r="S1042"/>
  <c r="R1042"/>
  <c r="Q1042"/>
  <c r="L1042"/>
  <c r="J1042"/>
  <c r="I1042"/>
  <c r="H1042"/>
  <c r="G1042"/>
  <c r="F1042"/>
  <c r="E1042"/>
  <c r="D1042"/>
  <c r="P1041"/>
  <c r="O1041"/>
  <c r="L1040"/>
  <c r="D1040"/>
  <c r="V1039"/>
  <c r="U1039"/>
  <c r="T1039"/>
  <c r="S1039"/>
  <c r="R1039"/>
  <c r="Q1039"/>
  <c r="N1039"/>
  <c r="M1039"/>
  <c r="L1039"/>
  <c r="K1039"/>
  <c r="O1039" s="1"/>
  <c r="J1039"/>
  <c r="I1039"/>
  <c r="P1039" s="1"/>
  <c r="H1039"/>
  <c r="G1039"/>
  <c r="F1039"/>
  <c r="E1039"/>
  <c r="D1039"/>
  <c r="U1038"/>
  <c r="T1038"/>
  <c r="R1038"/>
  <c r="Q1038"/>
  <c r="N1038"/>
  <c r="K1038"/>
  <c r="H1038"/>
  <c r="F1038"/>
  <c r="E1038"/>
  <c r="D1038"/>
  <c r="U1037"/>
  <c r="T1037"/>
  <c r="R1037"/>
  <c r="Q1037"/>
  <c r="M1037"/>
  <c r="L1037"/>
  <c r="K1037"/>
  <c r="I1037"/>
  <c r="H1037"/>
  <c r="F1037"/>
  <c r="E1037"/>
  <c r="D1037"/>
  <c r="V1036"/>
  <c r="T1036"/>
  <c r="R1036"/>
  <c r="K1036"/>
  <c r="J1036"/>
  <c r="H1036"/>
  <c r="F1036"/>
  <c r="O1033"/>
  <c r="P1033" s="1"/>
  <c r="O1032"/>
  <c r="P1032" s="1"/>
  <c r="O1031"/>
  <c r="P1031" s="1"/>
  <c r="E1031"/>
  <c r="P1030"/>
  <c r="O1030"/>
  <c r="E1030"/>
  <c r="E1029" s="1"/>
  <c r="O1029"/>
  <c r="P1029" s="1"/>
  <c r="O1028"/>
  <c r="P1028" s="1"/>
  <c r="V1027"/>
  <c r="V1026" s="1"/>
  <c r="V1025" s="1"/>
  <c r="U1027"/>
  <c r="T1027"/>
  <c r="T1026" s="1"/>
  <c r="T1025" s="1"/>
  <c r="S1027"/>
  <c r="S1026" s="1"/>
  <c r="S1025" s="1"/>
  <c r="R1027"/>
  <c r="R1026" s="1"/>
  <c r="Q1027"/>
  <c r="P1027"/>
  <c r="N1027"/>
  <c r="M1027"/>
  <c r="L1027"/>
  <c r="L1026" s="1"/>
  <c r="L1025" s="1"/>
  <c r="K1027"/>
  <c r="O1027" s="1"/>
  <c r="J1027"/>
  <c r="J1026" s="1"/>
  <c r="J1025" s="1"/>
  <c r="I1027"/>
  <c r="H1027"/>
  <c r="H1026" s="1"/>
  <c r="H1025" s="1"/>
  <c r="G1027"/>
  <c r="G1026" s="1"/>
  <c r="G1025" s="1"/>
  <c r="F1027"/>
  <c r="F1026" s="1"/>
  <c r="F1025" s="1"/>
  <c r="E1027"/>
  <c r="D1027"/>
  <c r="D1026" s="1"/>
  <c r="D1025" s="1"/>
  <c r="U1026"/>
  <c r="Q1026"/>
  <c r="Q1025" s="1"/>
  <c r="N1026"/>
  <c r="N1025" s="1"/>
  <c r="M1026"/>
  <c r="M1025" s="1"/>
  <c r="K1026"/>
  <c r="I1026"/>
  <c r="E1026"/>
  <c r="E1025" s="1"/>
  <c r="U1025"/>
  <c r="R1025"/>
  <c r="I1025"/>
  <c r="O1024"/>
  <c r="P1024" s="1"/>
  <c r="O1023"/>
  <c r="P1023" s="1"/>
  <c r="E1023"/>
  <c r="O1022"/>
  <c r="P1022" s="1"/>
  <c r="P1021"/>
  <c r="O1021"/>
  <c r="V1020"/>
  <c r="V1019" s="1"/>
  <c r="V1018" s="1"/>
  <c r="V1017" s="1"/>
  <c r="U1020"/>
  <c r="T1020"/>
  <c r="S1020"/>
  <c r="R1020"/>
  <c r="R1019" s="1"/>
  <c r="R1018" s="1"/>
  <c r="R1017" s="1"/>
  <c r="Q1020"/>
  <c r="N1020"/>
  <c r="N1019" s="1"/>
  <c r="N1018" s="1"/>
  <c r="N1017" s="1"/>
  <c r="M1020"/>
  <c r="M1019" s="1"/>
  <c r="M1018" s="1"/>
  <c r="M1017" s="1"/>
  <c r="L1020"/>
  <c r="L1019" s="1"/>
  <c r="K1020"/>
  <c r="O1020" s="1"/>
  <c r="P1020" s="1"/>
  <c r="J1020"/>
  <c r="J1019" s="1"/>
  <c r="J1018" s="1"/>
  <c r="J1017" s="1"/>
  <c r="I1020"/>
  <c r="H1020"/>
  <c r="G1020"/>
  <c r="F1020"/>
  <c r="F1019" s="1"/>
  <c r="F1018" s="1"/>
  <c r="F1017" s="1"/>
  <c r="E1020"/>
  <c r="D1020"/>
  <c r="D1019" s="1"/>
  <c r="D1018" s="1"/>
  <c r="D1017" s="1"/>
  <c r="U1019"/>
  <c r="U1018" s="1"/>
  <c r="U1017" s="1"/>
  <c r="T1019"/>
  <c r="T1018" s="1"/>
  <c r="T1017" s="1"/>
  <c r="S1019"/>
  <c r="S1018" s="1"/>
  <c r="Q1019"/>
  <c r="Q1018" s="1"/>
  <c r="Q1017" s="1"/>
  <c r="K1019"/>
  <c r="I1019"/>
  <c r="I1018" s="1"/>
  <c r="H1019"/>
  <c r="H1018" s="1"/>
  <c r="H1017" s="1"/>
  <c r="G1019"/>
  <c r="G1018" s="1"/>
  <c r="E1019"/>
  <c r="E1018" s="1"/>
  <c r="E1017" s="1"/>
  <c r="L1018"/>
  <c r="L1017" s="1"/>
  <c r="S1017"/>
  <c r="G1017"/>
  <c r="O1016"/>
  <c r="P1016" s="1"/>
  <c r="P1015"/>
  <c r="O1015"/>
  <c r="E1015"/>
  <c r="E979" s="1"/>
  <c r="E798" s="1"/>
  <c r="O1014"/>
  <c r="P1014" s="1"/>
  <c r="O1013"/>
  <c r="P1013" s="1"/>
  <c r="O1012"/>
  <c r="P1012" s="1"/>
  <c r="V1011"/>
  <c r="U1011"/>
  <c r="U1010" s="1"/>
  <c r="U1009" s="1"/>
  <c r="U1008" s="1"/>
  <c r="T1011"/>
  <c r="S1011"/>
  <c r="S1010" s="1"/>
  <c r="S1009" s="1"/>
  <c r="S1008" s="1"/>
  <c r="R1011"/>
  <c r="R1010" s="1"/>
  <c r="R1009" s="1"/>
  <c r="R1008" s="1"/>
  <c r="Q1011"/>
  <c r="Q1010" s="1"/>
  <c r="Q1009" s="1"/>
  <c r="Q1008" s="1"/>
  <c r="N1011"/>
  <c r="M1011"/>
  <c r="L1011"/>
  <c r="K1011"/>
  <c r="J1011"/>
  <c r="I1011"/>
  <c r="I1010" s="1"/>
  <c r="H1011"/>
  <c r="G1011"/>
  <c r="G1010" s="1"/>
  <c r="G1009" s="1"/>
  <c r="G1008" s="1"/>
  <c r="F1011"/>
  <c r="E1011"/>
  <c r="E1010" s="1"/>
  <c r="E1009" s="1"/>
  <c r="E1008" s="1"/>
  <c r="D1011"/>
  <c r="D1010" s="1"/>
  <c r="D1009" s="1"/>
  <c r="D1008" s="1"/>
  <c r="V1010"/>
  <c r="V1009" s="1"/>
  <c r="T1010"/>
  <c r="T1009" s="1"/>
  <c r="T1008" s="1"/>
  <c r="N1010"/>
  <c r="N1009" s="1"/>
  <c r="N1008" s="1"/>
  <c r="L1010"/>
  <c r="L1009" s="1"/>
  <c r="L1008" s="1"/>
  <c r="K1010"/>
  <c r="K1009" s="1"/>
  <c r="K1008" s="1"/>
  <c r="J1010"/>
  <c r="J1009" s="1"/>
  <c r="H1010"/>
  <c r="H1009" s="1"/>
  <c r="H1008" s="1"/>
  <c r="F1010"/>
  <c r="F1009"/>
  <c r="F1008" s="1"/>
  <c r="V1008"/>
  <c r="J1008"/>
  <c r="O1007"/>
  <c r="P1007" s="1"/>
  <c r="V1006"/>
  <c r="U1006"/>
  <c r="U978" s="1"/>
  <c r="T1006"/>
  <c r="S1006"/>
  <c r="S978" s="1"/>
  <c r="R1006"/>
  <c r="Q1006"/>
  <c r="N1006"/>
  <c r="M1006"/>
  <c r="L1006"/>
  <c r="K1006"/>
  <c r="O1006" s="1"/>
  <c r="J1006"/>
  <c r="I1006"/>
  <c r="H1006"/>
  <c r="G1006"/>
  <c r="G978" s="1"/>
  <c r="F1006"/>
  <c r="E1006"/>
  <c r="D1006"/>
  <c r="O1005"/>
  <c r="P1005" s="1"/>
  <c r="P1004"/>
  <c r="O1004"/>
  <c r="O1003"/>
  <c r="P1003" s="1"/>
  <c r="P1002"/>
  <c r="O1002"/>
  <c r="V1001"/>
  <c r="U1001"/>
  <c r="T1001"/>
  <c r="S1001"/>
  <c r="R1001"/>
  <c r="R1000" s="1"/>
  <c r="R999" s="1"/>
  <c r="R998" s="1"/>
  <c r="Q1001"/>
  <c r="N1001"/>
  <c r="N1000" s="1"/>
  <c r="N999" s="1"/>
  <c r="N998" s="1"/>
  <c r="M1001"/>
  <c r="M1000" s="1"/>
  <c r="M999" s="1"/>
  <c r="M998" s="1"/>
  <c r="L1001"/>
  <c r="L1000" s="1"/>
  <c r="K1001"/>
  <c r="O1001" s="1"/>
  <c r="P1001" s="1"/>
  <c r="J1001"/>
  <c r="I1001"/>
  <c r="H1001"/>
  <c r="G1001"/>
  <c r="F1001"/>
  <c r="F1000" s="1"/>
  <c r="F999" s="1"/>
  <c r="F998" s="1"/>
  <c r="E1001"/>
  <c r="D1001"/>
  <c r="D1000" s="1"/>
  <c r="D999" s="1"/>
  <c r="D998" s="1"/>
  <c r="U1000"/>
  <c r="U999" s="1"/>
  <c r="U998" s="1"/>
  <c r="T1000"/>
  <c r="T999" s="1"/>
  <c r="T998" s="1"/>
  <c r="S1000"/>
  <c r="S999" s="1"/>
  <c r="Q1000"/>
  <c r="Q999" s="1"/>
  <c r="Q998" s="1"/>
  <c r="K1000"/>
  <c r="O1000" s="1"/>
  <c r="I1000"/>
  <c r="I999" s="1"/>
  <c r="H1000"/>
  <c r="H999" s="1"/>
  <c r="H998" s="1"/>
  <c r="G1000"/>
  <c r="G999" s="1"/>
  <c r="E1000"/>
  <c r="E999" s="1"/>
  <c r="E998" s="1"/>
  <c r="L999"/>
  <c r="L998" s="1"/>
  <c r="S998"/>
  <c r="G998"/>
  <c r="O997"/>
  <c r="P997" s="1"/>
  <c r="V996"/>
  <c r="V978" s="1"/>
  <c r="U996"/>
  <c r="T996"/>
  <c r="T978" s="1"/>
  <c r="S996"/>
  <c r="R996"/>
  <c r="Q996"/>
  <c r="N996"/>
  <c r="M996"/>
  <c r="L996"/>
  <c r="L978" s="1"/>
  <c r="K996"/>
  <c r="O996" s="1"/>
  <c r="P996" s="1"/>
  <c r="J996"/>
  <c r="J978" s="1"/>
  <c r="I996"/>
  <c r="H996"/>
  <c r="H978" s="1"/>
  <c r="G996"/>
  <c r="F996"/>
  <c r="E996"/>
  <c r="D996"/>
  <c r="D978" s="1"/>
  <c r="O995"/>
  <c r="P995" s="1"/>
  <c r="O994"/>
  <c r="P994" s="1"/>
  <c r="O993"/>
  <c r="P993" s="1"/>
  <c r="V992"/>
  <c r="U992"/>
  <c r="U991" s="1"/>
  <c r="U990" s="1"/>
  <c r="U989" s="1"/>
  <c r="T992"/>
  <c r="T991" s="1"/>
  <c r="T990" s="1"/>
  <c r="T989" s="1"/>
  <c r="S992"/>
  <c r="S991" s="1"/>
  <c r="R992"/>
  <c r="Q992"/>
  <c r="N992"/>
  <c r="M992"/>
  <c r="M991" s="1"/>
  <c r="M990" s="1"/>
  <c r="M989" s="1"/>
  <c r="L992"/>
  <c r="K992"/>
  <c r="O992" s="1"/>
  <c r="J992"/>
  <c r="I992"/>
  <c r="I991" s="1"/>
  <c r="H992"/>
  <c r="H991" s="1"/>
  <c r="H990" s="1"/>
  <c r="H989" s="1"/>
  <c r="G992"/>
  <c r="G991" s="1"/>
  <c r="G990" s="1"/>
  <c r="G989" s="1"/>
  <c r="F992"/>
  <c r="E992"/>
  <c r="D992"/>
  <c r="V991"/>
  <c r="R991"/>
  <c r="R990" s="1"/>
  <c r="R989" s="1"/>
  <c r="N991"/>
  <c r="N990" s="1"/>
  <c r="N989" s="1"/>
  <c r="L991"/>
  <c r="L990" s="1"/>
  <c r="L989" s="1"/>
  <c r="J991"/>
  <c r="F991"/>
  <c r="F990" s="1"/>
  <c r="F989" s="1"/>
  <c r="D991"/>
  <c r="D990" s="1"/>
  <c r="V990"/>
  <c r="V989" s="1"/>
  <c r="S990"/>
  <c r="S989" s="1"/>
  <c r="J990"/>
  <c r="J989" s="1"/>
  <c r="O988"/>
  <c r="P988" s="1"/>
  <c r="V987"/>
  <c r="U987"/>
  <c r="T987"/>
  <c r="S987"/>
  <c r="R987"/>
  <c r="Q987"/>
  <c r="N987"/>
  <c r="M987"/>
  <c r="L987"/>
  <c r="K987"/>
  <c r="O987" s="1"/>
  <c r="J987"/>
  <c r="I987"/>
  <c r="P987" s="1"/>
  <c r="H987"/>
  <c r="G987"/>
  <c r="F987"/>
  <c r="E987"/>
  <c r="D987"/>
  <c r="O986"/>
  <c r="P986" s="1"/>
  <c r="P985"/>
  <c r="O985"/>
  <c r="P984"/>
  <c r="O984"/>
  <c r="V983"/>
  <c r="U983"/>
  <c r="T983"/>
  <c r="T982" s="1"/>
  <c r="T981" s="1"/>
  <c r="S983"/>
  <c r="R983"/>
  <c r="R976" s="1"/>
  <c r="Q983"/>
  <c r="N983"/>
  <c r="N976" s="1"/>
  <c r="N792" s="1"/>
  <c r="M983"/>
  <c r="L983"/>
  <c r="K983"/>
  <c r="J983"/>
  <c r="I983"/>
  <c r="H983"/>
  <c r="H982" s="1"/>
  <c r="H981" s="1"/>
  <c r="G983"/>
  <c r="F983"/>
  <c r="F976" s="1"/>
  <c r="E983"/>
  <c r="D983"/>
  <c r="D982" s="1"/>
  <c r="V982"/>
  <c r="V981" s="1"/>
  <c r="U982"/>
  <c r="U975" s="1"/>
  <c r="S982"/>
  <c r="Q982"/>
  <c r="M982"/>
  <c r="K982"/>
  <c r="J982"/>
  <c r="J981" s="1"/>
  <c r="I982"/>
  <c r="I975" s="1"/>
  <c r="G982"/>
  <c r="E982"/>
  <c r="Q981"/>
  <c r="Q980" s="1"/>
  <c r="E981"/>
  <c r="E980" s="1"/>
  <c r="V979"/>
  <c r="U979"/>
  <c r="T979"/>
  <c r="S979"/>
  <c r="R979"/>
  <c r="Q979"/>
  <c r="N979"/>
  <c r="M979"/>
  <c r="L979"/>
  <c r="K979"/>
  <c r="O979" s="1"/>
  <c r="P979" s="1"/>
  <c r="J979"/>
  <c r="I979"/>
  <c r="H979"/>
  <c r="G979"/>
  <c r="F979"/>
  <c r="D979"/>
  <c r="R978"/>
  <c r="Q978"/>
  <c r="N978"/>
  <c r="M978"/>
  <c r="F978"/>
  <c r="E978"/>
  <c r="V977"/>
  <c r="U977"/>
  <c r="T977"/>
  <c r="S977"/>
  <c r="R977"/>
  <c r="R796" s="1"/>
  <c r="Q977"/>
  <c r="N977"/>
  <c r="M977"/>
  <c r="L977"/>
  <c r="K977"/>
  <c r="O977" s="1"/>
  <c r="J977"/>
  <c r="I977"/>
  <c r="P977" s="1"/>
  <c r="H977"/>
  <c r="G977"/>
  <c r="F977"/>
  <c r="E977"/>
  <c r="D977"/>
  <c r="U976"/>
  <c r="T976"/>
  <c r="S976"/>
  <c r="M976"/>
  <c r="I976"/>
  <c r="H976"/>
  <c r="G976"/>
  <c r="D976"/>
  <c r="O972"/>
  <c r="P972" s="1"/>
  <c r="V971"/>
  <c r="U971"/>
  <c r="T971"/>
  <c r="S971"/>
  <c r="R971"/>
  <c r="Q971"/>
  <c r="N971"/>
  <c r="M971"/>
  <c r="M965" s="1"/>
  <c r="L971"/>
  <c r="K971"/>
  <c r="O971" s="1"/>
  <c r="J971"/>
  <c r="I971"/>
  <c r="P971" s="1"/>
  <c r="H971"/>
  <c r="G971"/>
  <c r="F971"/>
  <c r="E971"/>
  <c r="D971"/>
  <c r="O970"/>
  <c r="P970" s="1"/>
  <c r="P969"/>
  <c r="O969"/>
  <c r="O968"/>
  <c r="P968" s="1"/>
  <c r="V967"/>
  <c r="V966" s="1"/>
  <c r="U967"/>
  <c r="T967"/>
  <c r="T966" s="1"/>
  <c r="T965" s="1"/>
  <c r="S967"/>
  <c r="R967"/>
  <c r="Q967"/>
  <c r="N967"/>
  <c r="N966" s="1"/>
  <c r="N965" s="1"/>
  <c r="M967"/>
  <c r="L967"/>
  <c r="L966" s="1"/>
  <c r="L965" s="1"/>
  <c r="K967"/>
  <c r="O967" s="1"/>
  <c r="P967" s="1"/>
  <c r="J967"/>
  <c r="J966" s="1"/>
  <c r="I967"/>
  <c r="H967"/>
  <c r="H966" s="1"/>
  <c r="H965" s="1"/>
  <c r="G967"/>
  <c r="F967"/>
  <c r="E967"/>
  <c r="D967"/>
  <c r="D966" s="1"/>
  <c r="D965" s="1"/>
  <c r="U966"/>
  <c r="U965" s="1"/>
  <c r="S966"/>
  <c r="S965" s="1"/>
  <c r="R966"/>
  <c r="R965" s="1"/>
  <c r="Q966"/>
  <c r="Q965" s="1"/>
  <c r="M966"/>
  <c r="I966"/>
  <c r="G966"/>
  <c r="F966"/>
  <c r="F965" s="1"/>
  <c r="E966"/>
  <c r="E965" s="1"/>
  <c r="V965"/>
  <c r="J965"/>
  <c r="O964"/>
  <c r="P964" s="1"/>
  <c r="V963"/>
  <c r="U963"/>
  <c r="T963"/>
  <c r="S963"/>
  <c r="R963"/>
  <c r="Q963"/>
  <c r="N963"/>
  <c r="M963"/>
  <c r="M957" s="1"/>
  <c r="L963"/>
  <c r="K963"/>
  <c r="O963" s="1"/>
  <c r="J963"/>
  <c r="I963"/>
  <c r="H963"/>
  <c r="G963"/>
  <c r="F963"/>
  <c r="E963"/>
  <c r="D963"/>
  <c r="O962"/>
  <c r="P962" s="1"/>
  <c r="P961"/>
  <c r="O961"/>
  <c r="O960"/>
  <c r="P960" s="1"/>
  <c r="V959"/>
  <c r="V958" s="1"/>
  <c r="V957" s="1"/>
  <c r="U959"/>
  <c r="T959"/>
  <c r="T958" s="1"/>
  <c r="T957" s="1"/>
  <c r="S959"/>
  <c r="R959"/>
  <c r="Q959"/>
  <c r="N959"/>
  <c r="N958" s="1"/>
  <c r="N957" s="1"/>
  <c r="M959"/>
  <c r="L959"/>
  <c r="L958" s="1"/>
  <c r="L957" s="1"/>
  <c r="K959"/>
  <c r="O959" s="1"/>
  <c r="P959" s="1"/>
  <c r="J959"/>
  <c r="J958" s="1"/>
  <c r="I959"/>
  <c r="H959"/>
  <c r="H958" s="1"/>
  <c r="H957" s="1"/>
  <c r="G959"/>
  <c r="F959"/>
  <c r="E959"/>
  <c r="D959"/>
  <c r="D958" s="1"/>
  <c r="D957" s="1"/>
  <c r="U958"/>
  <c r="U957" s="1"/>
  <c r="S958"/>
  <c r="S957" s="1"/>
  <c r="R958"/>
  <c r="R957" s="1"/>
  <c r="Q958"/>
  <c r="Q957" s="1"/>
  <c r="M958"/>
  <c r="I958"/>
  <c r="G958"/>
  <c r="G957" s="1"/>
  <c r="F958"/>
  <c r="F957" s="1"/>
  <c r="E958"/>
  <c r="E957" s="1"/>
  <c r="J957"/>
  <c r="O956"/>
  <c r="P956" s="1"/>
  <c r="V955"/>
  <c r="U955"/>
  <c r="T955"/>
  <c r="S955"/>
  <c r="R955"/>
  <c r="Q955"/>
  <c r="N955"/>
  <c r="M955"/>
  <c r="M949" s="1"/>
  <c r="L955"/>
  <c r="K955"/>
  <c r="O955" s="1"/>
  <c r="J955"/>
  <c r="I955"/>
  <c r="P955" s="1"/>
  <c r="H955"/>
  <c r="G955"/>
  <c r="F955"/>
  <c r="E955"/>
  <c r="D955"/>
  <c r="O954"/>
  <c r="P954" s="1"/>
  <c r="P953"/>
  <c r="O953"/>
  <c r="O952"/>
  <c r="P952" s="1"/>
  <c r="V951"/>
  <c r="V950" s="1"/>
  <c r="V949" s="1"/>
  <c r="U951"/>
  <c r="T951"/>
  <c r="T950" s="1"/>
  <c r="T949" s="1"/>
  <c r="S951"/>
  <c r="R951"/>
  <c r="Q951"/>
  <c r="N951"/>
  <c r="N950" s="1"/>
  <c r="N949" s="1"/>
  <c r="M951"/>
  <c r="L951"/>
  <c r="L950" s="1"/>
  <c r="L949" s="1"/>
  <c r="K951"/>
  <c r="O951" s="1"/>
  <c r="P951" s="1"/>
  <c r="J951"/>
  <c r="J950" s="1"/>
  <c r="J949" s="1"/>
  <c r="I951"/>
  <c r="H951"/>
  <c r="H950" s="1"/>
  <c r="H949" s="1"/>
  <c r="G951"/>
  <c r="F951"/>
  <c r="E951"/>
  <c r="D951"/>
  <c r="D950" s="1"/>
  <c r="D949" s="1"/>
  <c r="U950"/>
  <c r="U949" s="1"/>
  <c r="S950"/>
  <c r="S949" s="1"/>
  <c r="R950"/>
  <c r="R949" s="1"/>
  <c r="Q950"/>
  <c r="Q949" s="1"/>
  <c r="M950"/>
  <c r="I950"/>
  <c r="G950"/>
  <c r="G949" s="1"/>
  <c r="F950"/>
  <c r="F949" s="1"/>
  <c r="E950"/>
  <c r="E949" s="1"/>
  <c r="O948"/>
  <c r="P948" s="1"/>
  <c r="V947"/>
  <c r="U947"/>
  <c r="T947"/>
  <c r="S947"/>
  <c r="R947"/>
  <c r="Q947"/>
  <c r="N947"/>
  <c r="M947"/>
  <c r="M941" s="1"/>
  <c r="L947"/>
  <c r="K947"/>
  <c r="O947" s="1"/>
  <c r="J947"/>
  <c r="I947"/>
  <c r="H947"/>
  <c r="G947"/>
  <c r="F947"/>
  <c r="E947"/>
  <c r="D947"/>
  <c r="O946"/>
  <c r="P946" s="1"/>
  <c r="P945"/>
  <c r="O945"/>
  <c r="O944"/>
  <c r="P944" s="1"/>
  <c r="V943"/>
  <c r="V942" s="1"/>
  <c r="U943"/>
  <c r="T943"/>
  <c r="T942" s="1"/>
  <c r="T941" s="1"/>
  <c r="S943"/>
  <c r="R943"/>
  <c r="Q943"/>
  <c r="N943"/>
  <c r="N942" s="1"/>
  <c r="N941" s="1"/>
  <c r="M943"/>
  <c r="L943"/>
  <c r="L942" s="1"/>
  <c r="L941" s="1"/>
  <c r="K943"/>
  <c r="O943" s="1"/>
  <c r="P943" s="1"/>
  <c r="J943"/>
  <c r="J942" s="1"/>
  <c r="J941" s="1"/>
  <c r="I943"/>
  <c r="H943"/>
  <c r="H942" s="1"/>
  <c r="H941" s="1"/>
  <c r="G943"/>
  <c r="F943"/>
  <c r="E943"/>
  <c r="D943"/>
  <c r="D942" s="1"/>
  <c r="D941" s="1"/>
  <c r="U942"/>
  <c r="U941" s="1"/>
  <c r="S942"/>
  <c r="S941" s="1"/>
  <c r="R942"/>
  <c r="R941" s="1"/>
  <c r="Q942"/>
  <c r="Q941" s="1"/>
  <c r="M942"/>
  <c r="I942"/>
  <c r="G942"/>
  <c r="G941" s="1"/>
  <c r="F942"/>
  <c r="F941" s="1"/>
  <c r="E942"/>
  <c r="E941" s="1"/>
  <c r="V941"/>
  <c r="O940"/>
  <c r="P940" s="1"/>
  <c r="V939"/>
  <c r="U939"/>
  <c r="T939"/>
  <c r="S939"/>
  <c r="R939"/>
  <c r="Q939"/>
  <c r="N939"/>
  <c r="M939"/>
  <c r="M933" s="1"/>
  <c r="L939"/>
  <c r="K939"/>
  <c r="O939" s="1"/>
  <c r="J939"/>
  <c r="I939"/>
  <c r="P939" s="1"/>
  <c r="H939"/>
  <c r="G939"/>
  <c r="F939"/>
  <c r="E939"/>
  <c r="D939"/>
  <c r="O938"/>
  <c r="P938" s="1"/>
  <c r="P937"/>
  <c r="O937"/>
  <c r="O936"/>
  <c r="P936" s="1"/>
  <c r="V935"/>
  <c r="V934" s="1"/>
  <c r="U935"/>
  <c r="T935"/>
  <c r="T934" s="1"/>
  <c r="T933" s="1"/>
  <c r="S935"/>
  <c r="R935"/>
  <c r="Q935"/>
  <c r="N935"/>
  <c r="N934" s="1"/>
  <c r="N933" s="1"/>
  <c r="M935"/>
  <c r="L935"/>
  <c r="L934" s="1"/>
  <c r="L933" s="1"/>
  <c r="K935"/>
  <c r="O935" s="1"/>
  <c r="P935" s="1"/>
  <c r="J935"/>
  <c r="J934" s="1"/>
  <c r="I935"/>
  <c r="H935"/>
  <c r="H934" s="1"/>
  <c r="H933" s="1"/>
  <c r="G935"/>
  <c r="F935"/>
  <c r="E935"/>
  <c r="D935"/>
  <c r="D934" s="1"/>
  <c r="D933" s="1"/>
  <c r="U934"/>
  <c r="U933" s="1"/>
  <c r="S934"/>
  <c r="S933" s="1"/>
  <c r="R934"/>
  <c r="R933" s="1"/>
  <c r="Q934"/>
  <c r="Q933" s="1"/>
  <c r="M934"/>
  <c r="I934"/>
  <c r="G934"/>
  <c r="F934"/>
  <c r="F933" s="1"/>
  <c r="E934"/>
  <c r="E933" s="1"/>
  <c r="V933"/>
  <c r="J933"/>
  <c r="O932"/>
  <c r="P932" s="1"/>
  <c r="V931"/>
  <c r="U931"/>
  <c r="T931"/>
  <c r="S931"/>
  <c r="R931"/>
  <c r="Q931"/>
  <c r="N931"/>
  <c r="M931"/>
  <c r="M925" s="1"/>
  <c r="L931"/>
  <c r="K931"/>
  <c r="O931" s="1"/>
  <c r="J931"/>
  <c r="I931"/>
  <c r="H931"/>
  <c r="G931"/>
  <c r="F931"/>
  <c r="E931"/>
  <c r="D931"/>
  <c r="O930"/>
  <c r="P930" s="1"/>
  <c r="P929"/>
  <c r="O929"/>
  <c r="O928"/>
  <c r="P928" s="1"/>
  <c r="V927"/>
  <c r="V926" s="1"/>
  <c r="V925" s="1"/>
  <c r="U927"/>
  <c r="T927"/>
  <c r="T926" s="1"/>
  <c r="T925" s="1"/>
  <c r="S927"/>
  <c r="R927"/>
  <c r="Q927"/>
  <c r="N927"/>
  <c r="N926" s="1"/>
  <c r="N925" s="1"/>
  <c r="M927"/>
  <c r="L927"/>
  <c r="L926" s="1"/>
  <c r="L925" s="1"/>
  <c r="K927"/>
  <c r="O927" s="1"/>
  <c r="P927" s="1"/>
  <c r="J927"/>
  <c r="J926" s="1"/>
  <c r="I927"/>
  <c r="H927"/>
  <c r="H926" s="1"/>
  <c r="H925" s="1"/>
  <c r="G927"/>
  <c r="F927"/>
  <c r="E927"/>
  <c r="D927"/>
  <c r="D926" s="1"/>
  <c r="D925" s="1"/>
  <c r="U926"/>
  <c r="U925" s="1"/>
  <c r="S926"/>
  <c r="S925" s="1"/>
  <c r="R926"/>
  <c r="R925" s="1"/>
  <c r="Q926"/>
  <c r="Q925" s="1"/>
  <c r="M926"/>
  <c r="I926"/>
  <c r="G926"/>
  <c r="G925" s="1"/>
  <c r="F926"/>
  <c r="F925" s="1"/>
  <c r="E926"/>
  <c r="E925" s="1"/>
  <c r="J925"/>
  <c r="O924"/>
  <c r="P924" s="1"/>
  <c r="V923"/>
  <c r="U923"/>
  <c r="T923"/>
  <c r="S923"/>
  <c r="R923"/>
  <c r="Q923"/>
  <c r="N923"/>
  <c r="M923"/>
  <c r="M917" s="1"/>
  <c r="L923"/>
  <c r="K923"/>
  <c r="O923" s="1"/>
  <c r="J923"/>
  <c r="I923"/>
  <c r="H923"/>
  <c r="G923"/>
  <c r="F923"/>
  <c r="E923"/>
  <c r="D923"/>
  <c r="O922"/>
  <c r="P922" s="1"/>
  <c r="P921"/>
  <c r="O921"/>
  <c r="O920"/>
  <c r="P920" s="1"/>
  <c r="V919"/>
  <c r="V918" s="1"/>
  <c r="V917" s="1"/>
  <c r="U919"/>
  <c r="T919"/>
  <c r="T918" s="1"/>
  <c r="T917" s="1"/>
  <c r="S919"/>
  <c r="R919"/>
  <c r="Q919"/>
  <c r="N919"/>
  <c r="N918" s="1"/>
  <c r="N917" s="1"/>
  <c r="M919"/>
  <c r="L919"/>
  <c r="L918" s="1"/>
  <c r="L917" s="1"/>
  <c r="K919"/>
  <c r="O919" s="1"/>
  <c r="P919" s="1"/>
  <c r="J919"/>
  <c r="J918" s="1"/>
  <c r="J917" s="1"/>
  <c r="I919"/>
  <c r="H919"/>
  <c r="H918" s="1"/>
  <c r="H917" s="1"/>
  <c r="G919"/>
  <c r="F919"/>
  <c r="E919"/>
  <c r="D919"/>
  <c r="D918" s="1"/>
  <c r="D917" s="1"/>
  <c r="U918"/>
  <c r="U917" s="1"/>
  <c r="S918"/>
  <c r="S917" s="1"/>
  <c r="R918"/>
  <c r="R917" s="1"/>
  <c r="Q918"/>
  <c r="Q917" s="1"/>
  <c r="M918"/>
  <c r="I918"/>
  <c r="G918"/>
  <c r="G917" s="1"/>
  <c r="F918"/>
  <c r="F917" s="1"/>
  <c r="E918"/>
  <c r="E917" s="1"/>
  <c r="O916"/>
  <c r="P916" s="1"/>
  <c r="V915"/>
  <c r="U915"/>
  <c r="T915"/>
  <c r="S915"/>
  <c r="R915"/>
  <c r="Q915"/>
  <c r="N915"/>
  <c r="M915"/>
  <c r="M909" s="1"/>
  <c r="L915"/>
  <c r="K915"/>
  <c r="O915" s="1"/>
  <c r="J915"/>
  <c r="I915"/>
  <c r="H915"/>
  <c r="G915"/>
  <c r="F915"/>
  <c r="E915"/>
  <c r="D915"/>
  <c r="O914"/>
  <c r="P914" s="1"/>
  <c r="P913"/>
  <c r="O913"/>
  <c r="O912"/>
  <c r="P912" s="1"/>
  <c r="V911"/>
  <c r="V910" s="1"/>
  <c r="U911"/>
  <c r="T911"/>
  <c r="T910" s="1"/>
  <c r="T909" s="1"/>
  <c r="S911"/>
  <c r="R911"/>
  <c r="Q911"/>
  <c r="N911"/>
  <c r="N910" s="1"/>
  <c r="N909" s="1"/>
  <c r="M911"/>
  <c r="L911"/>
  <c r="L910" s="1"/>
  <c r="L909" s="1"/>
  <c r="K911"/>
  <c r="O911" s="1"/>
  <c r="P911" s="1"/>
  <c r="J911"/>
  <c r="J910" s="1"/>
  <c r="J909" s="1"/>
  <c r="I911"/>
  <c r="H911"/>
  <c r="H910" s="1"/>
  <c r="H909" s="1"/>
  <c r="G911"/>
  <c r="F911"/>
  <c r="E911"/>
  <c r="D911"/>
  <c r="D910" s="1"/>
  <c r="D909" s="1"/>
  <c r="U910"/>
  <c r="U909" s="1"/>
  <c r="S910"/>
  <c r="S909" s="1"/>
  <c r="R910"/>
  <c r="R909" s="1"/>
  <c r="Q910"/>
  <c r="Q909" s="1"/>
  <c r="M910"/>
  <c r="I910"/>
  <c r="G910"/>
  <c r="G909" s="1"/>
  <c r="F910"/>
  <c r="F909" s="1"/>
  <c r="E910"/>
  <c r="E909" s="1"/>
  <c r="V909"/>
  <c r="O908"/>
  <c r="P908" s="1"/>
  <c r="V907"/>
  <c r="U907"/>
  <c r="T907"/>
  <c r="S907"/>
  <c r="S891" s="1"/>
  <c r="R907"/>
  <c r="Q907"/>
  <c r="N907"/>
  <c r="M907"/>
  <c r="M901" s="1"/>
  <c r="L907"/>
  <c r="K907"/>
  <c r="O907" s="1"/>
  <c r="J907"/>
  <c r="I907"/>
  <c r="P907" s="1"/>
  <c r="H907"/>
  <c r="G907"/>
  <c r="G891" s="1"/>
  <c r="F907"/>
  <c r="E907"/>
  <c r="D907"/>
  <c r="O906"/>
  <c r="P906" s="1"/>
  <c r="P905"/>
  <c r="O905"/>
  <c r="O904"/>
  <c r="P904" s="1"/>
  <c r="V903"/>
  <c r="V902" s="1"/>
  <c r="U903"/>
  <c r="T903"/>
  <c r="S903"/>
  <c r="R903"/>
  <c r="Q903"/>
  <c r="N903"/>
  <c r="N902" s="1"/>
  <c r="M903"/>
  <c r="L903"/>
  <c r="L887" s="1"/>
  <c r="K903"/>
  <c r="O903" s="1"/>
  <c r="P903" s="1"/>
  <c r="J903"/>
  <c r="J902" s="1"/>
  <c r="I903"/>
  <c r="H903"/>
  <c r="G903"/>
  <c r="F903"/>
  <c r="E903"/>
  <c r="D903"/>
  <c r="D902" s="1"/>
  <c r="D901" s="1"/>
  <c r="U902"/>
  <c r="U901" s="1"/>
  <c r="S902"/>
  <c r="S901" s="1"/>
  <c r="R902"/>
  <c r="R901" s="1"/>
  <c r="Q902"/>
  <c r="Q901" s="1"/>
  <c r="M902"/>
  <c r="I902"/>
  <c r="G902"/>
  <c r="F902"/>
  <c r="F901" s="1"/>
  <c r="E902"/>
  <c r="E901" s="1"/>
  <c r="V901"/>
  <c r="J901"/>
  <c r="O900"/>
  <c r="P900" s="1"/>
  <c r="O899"/>
  <c r="P899" s="1"/>
  <c r="O898"/>
  <c r="P898" s="1"/>
  <c r="O897"/>
  <c r="P897" s="1"/>
  <c r="O896"/>
  <c r="P896" s="1"/>
  <c r="V895"/>
  <c r="V887" s="1"/>
  <c r="U895"/>
  <c r="U887" s="1"/>
  <c r="T895"/>
  <c r="S895"/>
  <c r="S894" s="1"/>
  <c r="R895"/>
  <c r="R894" s="1"/>
  <c r="R893" s="1"/>
  <c r="R885" s="1"/>
  <c r="Q895"/>
  <c r="Q894" s="1"/>
  <c r="Q886" s="1"/>
  <c r="O895"/>
  <c r="N895"/>
  <c r="M895"/>
  <c r="L895"/>
  <c r="K895"/>
  <c r="K894" s="1"/>
  <c r="J895"/>
  <c r="J887" s="1"/>
  <c r="I895"/>
  <c r="H895"/>
  <c r="G895"/>
  <c r="G894" s="1"/>
  <c r="F895"/>
  <c r="F894" s="1"/>
  <c r="F893" s="1"/>
  <c r="E895"/>
  <c r="E894" s="1"/>
  <c r="E886" s="1"/>
  <c r="D895"/>
  <c r="V894"/>
  <c r="T894"/>
  <c r="N894"/>
  <c r="N893" s="1"/>
  <c r="M894"/>
  <c r="M893" s="1"/>
  <c r="L894"/>
  <c r="L893" s="1"/>
  <c r="J894"/>
  <c r="H894"/>
  <c r="D894"/>
  <c r="T893"/>
  <c r="H893"/>
  <c r="E893"/>
  <c r="E885" s="1"/>
  <c r="V892"/>
  <c r="U892"/>
  <c r="T892"/>
  <c r="S892"/>
  <c r="R892"/>
  <c r="Q892"/>
  <c r="N892"/>
  <c r="M892"/>
  <c r="L892"/>
  <c r="O892" s="1"/>
  <c r="P892" s="1"/>
  <c r="K892"/>
  <c r="J892"/>
  <c r="I892"/>
  <c r="H892"/>
  <c r="G892"/>
  <c r="F892"/>
  <c r="E892"/>
  <c r="D892"/>
  <c r="V891"/>
  <c r="U891"/>
  <c r="T891"/>
  <c r="R891"/>
  <c r="Q891"/>
  <c r="N891"/>
  <c r="M891"/>
  <c r="L891"/>
  <c r="K891"/>
  <c r="O891" s="1"/>
  <c r="J891"/>
  <c r="I891"/>
  <c r="P891" s="1"/>
  <c r="H891"/>
  <c r="F891"/>
  <c r="E891"/>
  <c r="D891"/>
  <c r="V890"/>
  <c r="U890"/>
  <c r="T890"/>
  <c r="S890"/>
  <c r="R890"/>
  <c r="Q890"/>
  <c r="Q796" s="1"/>
  <c r="N890"/>
  <c r="N796" s="1"/>
  <c r="M890"/>
  <c r="L890"/>
  <c r="K890"/>
  <c r="J890"/>
  <c r="I890"/>
  <c r="H890"/>
  <c r="G890"/>
  <c r="F890"/>
  <c r="E890"/>
  <c r="E796" s="1"/>
  <c r="D890"/>
  <c r="D796" s="1"/>
  <c r="V889"/>
  <c r="U889"/>
  <c r="T889"/>
  <c r="S889"/>
  <c r="R889"/>
  <c r="Q889"/>
  <c r="N889"/>
  <c r="M889"/>
  <c r="L889"/>
  <c r="K889"/>
  <c r="O889" s="1"/>
  <c r="J889"/>
  <c r="I889"/>
  <c r="P889" s="1"/>
  <c r="H889"/>
  <c r="G889"/>
  <c r="F889"/>
  <c r="E889"/>
  <c r="D889"/>
  <c r="D791" s="1"/>
  <c r="V888"/>
  <c r="V790" s="1"/>
  <c r="U888"/>
  <c r="T888"/>
  <c r="S888"/>
  <c r="R888"/>
  <c r="Q888"/>
  <c r="P888"/>
  <c r="N888"/>
  <c r="M888"/>
  <c r="L888"/>
  <c r="K888"/>
  <c r="O888" s="1"/>
  <c r="J888"/>
  <c r="J790" s="1"/>
  <c r="I888"/>
  <c r="H888"/>
  <c r="G888"/>
  <c r="F888"/>
  <c r="E888"/>
  <c r="D888"/>
  <c r="S887"/>
  <c r="R887"/>
  <c r="Q887"/>
  <c r="N887"/>
  <c r="M887"/>
  <c r="K887"/>
  <c r="G887"/>
  <c r="F887"/>
  <c r="E887"/>
  <c r="R886"/>
  <c r="M886"/>
  <c r="M885"/>
  <c r="P884"/>
  <c r="O884"/>
  <c r="P883"/>
  <c r="O883"/>
  <c r="O882"/>
  <c r="P882" s="1"/>
  <c r="V881"/>
  <c r="V880" s="1"/>
  <c r="V879" s="1"/>
  <c r="U881"/>
  <c r="T881"/>
  <c r="T880" s="1"/>
  <c r="T879" s="1"/>
  <c r="S881"/>
  <c r="R881"/>
  <c r="R880" s="1"/>
  <c r="R879" s="1"/>
  <c r="Q881"/>
  <c r="Q880" s="1"/>
  <c r="Q879" s="1"/>
  <c r="N881"/>
  <c r="N880" s="1"/>
  <c r="N879" s="1"/>
  <c r="M881"/>
  <c r="L881"/>
  <c r="K881"/>
  <c r="J881"/>
  <c r="J880" s="1"/>
  <c r="J879" s="1"/>
  <c r="I881"/>
  <c r="H881"/>
  <c r="H880" s="1"/>
  <c r="H879" s="1"/>
  <c r="G881"/>
  <c r="F881"/>
  <c r="F880" s="1"/>
  <c r="F879" s="1"/>
  <c r="E881"/>
  <c r="E880" s="1"/>
  <c r="E879" s="1"/>
  <c r="D881"/>
  <c r="D880" s="1"/>
  <c r="U880"/>
  <c r="U879" s="1"/>
  <c r="S880"/>
  <c r="M880"/>
  <c r="M879" s="1"/>
  <c r="L880"/>
  <c r="L879" s="1"/>
  <c r="K880"/>
  <c r="I880"/>
  <c r="G880"/>
  <c r="S879"/>
  <c r="G879"/>
  <c r="D879"/>
  <c r="O878"/>
  <c r="P878" s="1"/>
  <c r="O877"/>
  <c r="P877" s="1"/>
  <c r="O876"/>
  <c r="P876" s="1"/>
  <c r="V875"/>
  <c r="U875"/>
  <c r="U874" s="1"/>
  <c r="T875"/>
  <c r="T873" s="1"/>
  <c r="S875"/>
  <c r="S874" s="1"/>
  <c r="R875"/>
  <c r="Q875"/>
  <c r="N875"/>
  <c r="M875"/>
  <c r="M874" s="1"/>
  <c r="L875"/>
  <c r="L873" s="1"/>
  <c r="K875"/>
  <c r="K873" s="1"/>
  <c r="J875"/>
  <c r="I875"/>
  <c r="I874" s="1"/>
  <c r="H875"/>
  <c r="H873" s="1"/>
  <c r="G875"/>
  <c r="G874" s="1"/>
  <c r="F875"/>
  <c r="E875"/>
  <c r="D875"/>
  <c r="V874"/>
  <c r="R874"/>
  <c r="N874"/>
  <c r="L874"/>
  <c r="J874"/>
  <c r="F874"/>
  <c r="D874"/>
  <c r="V873"/>
  <c r="U873"/>
  <c r="S873"/>
  <c r="R873"/>
  <c r="N873"/>
  <c r="M873"/>
  <c r="J873"/>
  <c r="I873"/>
  <c r="G873"/>
  <c r="F873"/>
  <c r="D873"/>
  <c r="O872"/>
  <c r="P872" s="1"/>
  <c r="P871"/>
  <c r="O871"/>
  <c r="O870"/>
  <c r="P870" s="1"/>
  <c r="V869"/>
  <c r="V868" s="1"/>
  <c r="U869"/>
  <c r="T869"/>
  <c r="S869"/>
  <c r="R869"/>
  <c r="Q869"/>
  <c r="N869"/>
  <c r="N867" s="1"/>
  <c r="M869"/>
  <c r="L869"/>
  <c r="L868" s="1"/>
  <c r="K869"/>
  <c r="K867" s="1"/>
  <c r="J869"/>
  <c r="J868" s="1"/>
  <c r="I869"/>
  <c r="H869"/>
  <c r="G869"/>
  <c r="F869"/>
  <c r="E869"/>
  <c r="D869"/>
  <c r="D868" s="1"/>
  <c r="U868"/>
  <c r="S868"/>
  <c r="R868"/>
  <c r="Q868"/>
  <c r="M868"/>
  <c r="I868"/>
  <c r="G868"/>
  <c r="F868"/>
  <c r="E868"/>
  <c r="V867"/>
  <c r="U867"/>
  <c r="S867"/>
  <c r="R867"/>
  <c r="Q867"/>
  <c r="M867"/>
  <c r="L867"/>
  <c r="J867"/>
  <c r="I867"/>
  <c r="G867"/>
  <c r="F867"/>
  <c r="E867"/>
  <c r="D867"/>
  <c r="O866"/>
  <c r="P866" s="1"/>
  <c r="O865"/>
  <c r="P865" s="1"/>
  <c r="O864"/>
  <c r="P864" s="1"/>
  <c r="V863"/>
  <c r="U863"/>
  <c r="T863"/>
  <c r="S863"/>
  <c r="S862" s="1"/>
  <c r="S861" s="1"/>
  <c r="R863"/>
  <c r="Q863"/>
  <c r="Q862" s="1"/>
  <c r="Q861" s="1"/>
  <c r="N863"/>
  <c r="N862" s="1"/>
  <c r="N861" s="1"/>
  <c r="M863"/>
  <c r="M862" s="1"/>
  <c r="L863"/>
  <c r="K863"/>
  <c r="J863"/>
  <c r="I863"/>
  <c r="H863"/>
  <c r="G863"/>
  <c r="G862" s="1"/>
  <c r="G861" s="1"/>
  <c r="F863"/>
  <c r="E863"/>
  <c r="E862" s="1"/>
  <c r="E861" s="1"/>
  <c r="D863"/>
  <c r="V862"/>
  <c r="V861" s="1"/>
  <c r="U862"/>
  <c r="U861" s="1"/>
  <c r="T862"/>
  <c r="T861" s="1"/>
  <c r="R862"/>
  <c r="R861" s="1"/>
  <c r="L862"/>
  <c r="L861" s="1"/>
  <c r="J862"/>
  <c r="J861" s="1"/>
  <c r="I862"/>
  <c r="I861" s="1"/>
  <c r="H862"/>
  <c r="H861" s="1"/>
  <c r="F862"/>
  <c r="F861" s="1"/>
  <c r="D862"/>
  <c r="M861"/>
  <c r="D861"/>
  <c r="P860"/>
  <c r="O860"/>
  <c r="P859"/>
  <c r="O859"/>
  <c r="O858"/>
  <c r="P858" s="1"/>
  <c r="V857"/>
  <c r="V856" s="1"/>
  <c r="U857"/>
  <c r="T857"/>
  <c r="T856" s="1"/>
  <c r="S857"/>
  <c r="R857"/>
  <c r="R856" s="1"/>
  <c r="Q857"/>
  <c r="Q856" s="1"/>
  <c r="N857"/>
  <c r="N856" s="1"/>
  <c r="M857"/>
  <c r="L857"/>
  <c r="K857"/>
  <c r="O857" s="1"/>
  <c r="P857" s="1"/>
  <c r="J857"/>
  <c r="J856" s="1"/>
  <c r="I857"/>
  <c r="H857"/>
  <c r="H856" s="1"/>
  <c r="G857"/>
  <c r="F857"/>
  <c r="F856" s="1"/>
  <c r="E857"/>
  <c r="E856" s="1"/>
  <c r="D857"/>
  <c r="D856" s="1"/>
  <c r="U856"/>
  <c r="S856"/>
  <c r="M856"/>
  <c r="L856"/>
  <c r="K856"/>
  <c r="O856" s="1"/>
  <c r="I856"/>
  <c r="G856"/>
  <c r="P855"/>
  <c r="O855"/>
  <c r="O854"/>
  <c r="P854" s="1"/>
  <c r="P853"/>
  <c r="O853"/>
  <c r="V852"/>
  <c r="V851" s="1"/>
  <c r="U852"/>
  <c r="T852"/>
  <c r="S852"/>
  <c r="R852"/>
  <c r="R851" s="1"/>
  <c r="Q852"/>
  <c r="N852"/>
  <c r="N851" s="1"/>
  <c r="M852"/>
  <c r="M851" s="1"/>
  <c r="L852"/>
  <c r="K852"/>
  <c r="J852"/>
  <c r="J851" s="1"/>
  <c r="I852"/>
  <c r="H852"/>
  <c r="G852"/>
  <c r="F852"/>
  <c r="F851" s="1"/>
  <c r="E852"/>
  <c r="D852"/>
  <c r="D851" s="1"/>
  <c r="U851"/>
  <c r="T851"/>
  <c r="S851"/>
  <c r="Q851"/>
  <c r="K851"/>
  <c r="I851"/>
  <c r="H851"/>
  <c r="G851"/>
  <c r="E851"/>
  <c r="O850"/>
  <c r="P850" s="1"/>
  <c r="O849"/>
  <c r="P849" s="1"/>
  <c r="P848"/>
  <c r="O848"/>
  <c r="V847"/>
  <c r="V846" s="1"/>
  <c r="U847"/>
  <c r="U846" s="1"/>
  <c r="T847"/>
  <c r="T846" s="1"/>
  <c r="S847"/>
  <c r="R847"/>
  <c r="R846" s="1"/>
  <c r="Q847"/>
  <c r="N847"/>
  <c r="N846" s="1"/>
  <c r="M847"/>
  <c r="L847"/>
  <c r="K847"/>
  <c r="J847"/>
  <c r="J846" s="1"/>
  <c r="I847"/>
  <c r="I846" s="1"/>
  <c r="H847"/>
  <c r="H846" s="1"/>
  <c r="G847"/>
  <c r="F847"/>
  <c r="F846" s="1"/>
  <c r="E847"/>
  <c r="D847"/>
  <c r="S846"/>
  <c r="Q846"/>
  <c r="M846"/>
  <c r="K846"/>
  <c r="G846"/>
  <c r="E846"/>
  <c r="D846"/>
  <c r="P845"/>
  <c r="O845"/>
  <c r="P844"/>
  <c r="O844"/>
  <c r="O843"/>
  <c r="P843" s="1"/>
  <c r="V842"/>
  <c r="V841" s="1"/>
  <c r="U842"/>
  <c r="T842"/>
  <c r="T841" s="1"/>
  <c r="S842"/>
  <c r="R842"/>
  <c r="R841" s="1"/>
  <c r="Q842"/>
  <c r="Q841" s="1"/>
  <c r="N842"/>
  <c r="M842"/>
  <c r="L842"/>
  <c r="K842"/>
  <c r="J842"/>
  <c r="J841" s="1"/>
  <c r="I842"/>
  <c r="H842"/>
  <c r="H841" s="1"/>
  <c r="G842"/>
  <c r="F842"/>
  <c r="F841" s="1"/>
  <c r="E842"/>
  <c r="E841" s="1"/>
  <c r="D842"/>
  <c r="D841" s="1"/>
  <c r="U841"/>
  <c r="S841"/>
  <c r="M841"/>
  <c r="L841"/>
  <c r="K841"/>
  <c r="I841"/>
  <c r="G841"/>
  <c r="P840"/>
  <c r="O840"/>
  <c r="O839"/>
  <c r="P839" s="1"/>
  <c r="P838"/>
  <c r="O838"/>
  <c r="P837"/>
  <c r="O837"/>
  <c r="E837"/>
  <c r="O836"/>
  <c r="P836" s="1"/>
  <c r="E836"/>
  <c r="E835" s="1"/>
  <c r="P835"/>
  <c r="O835"/>
  <c r="O834"/>
  <c r="P834" s="1"/>
  <c r="O833"/>
  <c r="P833" s="1"/>
  <c r="O832"/>
  <c r="P832" s="1"/>
  <c r="V831"/>
  <c r="U831"/>
  <c r="U830" s="1"/>
  <c r="U829" s="1"/>
  <c r="T831"/>
  <c r="T830" s="1"/>
  <c r="T829" s="1"/>
  <c r="S831"/>
  <c r="S830" s="1"/>
  <c r="S829" s="1"/>
  <c r="S818" s="1"/>
  <c r="R831"/>
  <c r="Q831"/>
  <c r="Q830" s="1"/>
  <c r="Q829" s="1"/>
  <c r="N831"/>
  <c r="M831"/>
  <c r="M830" s="1"/>
  <c r="M829" s="1"/>
  <c r="M818" s="1"/>
  <c r="M817" s="1"/>
  <c r="M797" s="1"/>
  <c r="L831"/>
  <c r="K831"/>
  <c r="J831"/>
  <c r="I831"/>
  <c r="I830" s="1"/>
  <c r="H831"/>
  <c r="H830" s="1"/>
  <c r="H829" s="1"/>
  <c r="G831"/>
  <c r="G830" s="1"/>
  <c r="G829" s="1"/>
  <c r="G818" s="1"/>
  <c r="F831"/>
  <c r="E831"/>
  <c r="E830" s="1"/>
  <c r="E829" s="1"/>
  <c r="D831"/>
  <c r="D830" s="1"/>
  <c r="V830"/>
  <c r="R830"/>
  <c r="N830"/>
  <c r="N829" s="1"/>
  <c r="L830"/>
  <c r="K830"/>
  <c r="K829" s="1"/>
  <c r="J830"/>
  <c r="F830"/>
  <c r="Z829"/>
  <c r="V829"/>
  <c r="V818" s="1"/>
  <c r="R829"/>
  <c r="R818" s="1"/>
  <c r="L829"/>
  <c r="J829"/>
  <c r="J818" s="1"/>
  <c r="J800" s="1"/>
  <c r="J502" s="1"/>
  <c r="F829"/>
  <c r="F818" s="1"/>
  <c r="D829"/>
  <c r="D818" s="1"/>
  <c r="O828"/>
  <c r="P828" s="1"/>
  <c r="O827"/>
  <c r="P827" s="1"/>
  <c r="P826"/>
  <c r="O826"/>
  <c r="O825"/>
  <c r="P825" s="1"/>
  <c r="P824"/>
  <c r="O824"/>
  <c r="O823"/>
  <c r="K823"/>
  <c r="J823"/>
  <c r="I823"/>
  <c r="P823" s="1"/>
  <c r="H823"/>
  <c r="P822"/>
  <c r="O822"/>
  <c r="O821"/>
  <c r="P821" s="1"/>
  <c r="O820"/>
  <c r="P820" s="1"/>
  <c r="O819"/>
  <c r="P819" s="1"/>
  <c r="AB818"/>
  <c r="Z818"/>
  <c r="AB817"/>
  <c r="Z817"/>
  <c r="V817"/>
  <c r="V797" s="1"/>
  <c r="Y816"/>
  <c r="O816"/>
  <c r="P816" s="1"/>
  <c r="P815"/>
  <c r="O815"/>
  <c r="V814"/>
  <c r="V812" s="1"/>
  <c r="U814"/>
  <c r="T814"/>
  <c r="S814"/>
  <c r="R814"/>
  <c r="R794" s="1"/>
  <c r="Q814"/>
  <c r="N814"/>
  <c r="M814"/>
  <c r="M794" s="1"/>
  <c r="L814"/>
  <c r="L812" s="1"/>
  <c r="K814"/>
  <c r="O814" s="1"/>
  <c r="P814" s="1"/>
  <c r="J814"/>
  <c r="J812" s="1"/>
  <c r="I814"/>
  <c r="H814"/>
  <c r="G814"/>
  <c r="F814"/>
  <c r="F812" s="1"/>
  <c r="E814"/>
  <c r="D814"/>
  <c r="D812" s="1"/>
  <c r="O813"/>
  <c r="P813" s="1"/>
  <c r="U812"/>
  <c r="T812"/>
  <c r="S812"/>
  <c r="N812"/>
  <c r="M812"/>
  <c r="K812"/>
  <c r="I812"/>
  <c r="H812"/>
  <c r="G812"/>
  <c r="O811"/>
  <c r="P811" s="1"/>
  <c r="P810"/>
  <c r="O810"/>
  <c r="O809"/>
  <c r="P809" s="1"/>
  <c r="P808"/>
  <c r="O808"/>
  <c r="N807"/>
  <c r="M807"/>
  <c r="L807"/>
  <c r="L804" s="1"/>
  <c r="K807"/>
  <c r="O807" s="1"/>
  <c r="P807" s="1"/>
  <c r="J807"/>
  <c r="I807"/>
  <c r="H807"/>
  <c r="H804" s="1"/>
  <c r="G807"/>
  <c r="G794" s="1"/>
  <c r="F807"/>
  <c r="F794" s="1"/>
  <c r="E807"/>
  <c r="D807"/>
  <c r="D804" s="1"/>
  <c r="O806"/>
  <c r="P806" s="1"/>
  <c r="O805"/>
  <c r="P805" s="1"/>
  <c r="V804"/>
  <c r="V803" s="1"/>
  <c r="U804"/>
  <c r="U803" s="1"/>
  <c r="T804"/>
  <c r="S804"/>
  <c r="S803" s="1"/>
  <c r="R804"/>
  <c r="R803" s="1"/>
  <c r="Q804"/>
  <c r="N804"/>
  <c r="M804"/>
  <c r="K804"/>
  <c r="J804"/>
  <c r="J803" s="1"/>
  <c r="I804"/>
  <c r="G804"/>
  <c r="G803" s="1"/>
  <c r="F804"/>
  <c r="E804"/>
  <c r="T803"/>
  <c r="Q803"/>
  <c r="N803"/>
  <c r="M803"/>
  <c r="L803"/>
  <c r="F803"/>
  <c r="D803"/>
  <c r="V801"/>
  <c r="U801"/>
  <c r="T801"/>
  <c r="S801"/>
  <c r="R801"/>
  <c r="Q801"/>
  <c r="O801"/>
  <c r="P801" s="1"/>
  <c r="N801"/>
  <c r="M801"/>
  <c r="L801"/>
  <c r="K801"/>
  <c r="J801"/>
  <c r="I801"/>
  <c r="H801"/>
  <c r="G801"/>
  <c r="F801"/>
  <c r="E801"/>
  <c r="D801"/>
  <c r="V800"/>
  <c r="V502" s="1"/>
  <c r="M800"/>
  <c r="O799"/>
  <c r="P799" s="1"/>
  <c r="V798"/>
  <c r="U798"/>
  <c r="T798"/>
  <c r="S798"/>
  <c r="R798"/>
  <c r="Q798"/>
  <c r="N798"/>
  <c r="M798"/>
  <c r="L798"/>
  <c r="K798"/>
  <c r="J798"/>
  <c r="I798"/>
  <c r="H798"/>
  <c r="G798"/>
  <c r="F798"/>
  <c r="D798"/>
  <c r="V796"/>
  <c r="U796"/>
  <c r="T796"/>
  <c r="S796"/>
  <c r="M796"/>
  <c r="L796"/>
  <c r="K796"/>
  <c r="O796" s="1"/>
  <c r="J796"/>
  <c r="I796"/>
  <c r="P796" s="1"/>
  <c r="H796"/>
  <c r="G796"/>
  <c r="F796"/>
  <c r="V795"/>
  <c r="U795"/>
  <c r="T795"/>
  <c r="S795"/>
  <c r="R795"/>
  <c r="Q795"/>
  <c r="P795"/>
  <c r="O795"/>
  <c r="N795"/>
  <c r="M795"/>
  <c r="L795"/>
  <c r="K795"/>
  <c r="J795"/>
  <c r="I795"/>
  <c r="H795"/>
  <c r="G795"/>
  <c r="F795"/>
  <c r="E795"/>
  <c r="D795"/>
  <c r="V794"/>
  <c r="U794"/>
  <c r="T794"/>
  <c r="S794"/>
  <c r="N794"/>
  <c r="L794"/>
  <c r="I794"/>
  <c r="H794"/>
  <c r="D794"/>
  <c r="V793"/>
  <c r="U793"/>
  <c r="T793"/>
  <c r="S793"/>
  <c r="R793"/>
  <c r="R492" s="1"/>
  <c r="Q793"/>
  <c r="N793"/>
  <c r="M793"/>
  <c r="L793"/>
  <c r="K793"/>
  <c r="O793" s="1"/>
  <c r="J793"/>
  <c r="I793"/>
  <c r="H793"/>
  <c r="G793"/>
  <c r="F793"/>
  <c r="E793"/>
  <c r="D793"/>
  <c r="U792"/>
  <c r="T792"/>
  <c r="S792"/>
  <c r="R792"/>
  <c r="M792"/>
  <c r="I792"/>
  <c r="H792"/>
  <c r="G792"/>
  <c r="F792"/>
  <c r="D792"/>
  <c r="V791"/>
  <c r="U791"/>
  <c r="T791"/>
  <c r="S791"/>
  <c r="R791"/>
  <c r="Q791"/>
  <c r="N791"/>
  <c r="M791"/>
  <c r="L791"/>
  <c r="K791"/>
  <c r="O791" s="1"/>
  <c r="J791"/>
  <c r="I791"/>
  <c r="P791" s="1"/>
  <c r="H791"/>
  <c r="G791"/>
  <c r="F791"/>
  <c r="E791"/>
  <c r="U790"/>
  <c r="T790"/>
  <c r="S790"/>
  <c r="R790"/>
  <c r="Q790"/>
  <c r="N790"/>
  <c r="M790"/>
  <c r="L790"/>
  <c r="I790"/>
  <c r="H790"/>
  <c r="G790"/>
  <c r="F790"/>
  <c r="E790"/>
  <c r="D790"/>
  <c r="U789"/>
  <c r="P786"/>
  <c r="O786"/>
  <c r="V785"/>
  <c r="U785"/>
  <c r="T785"/>
  <c r="S785"/>
  <c r="R785"/>
  <c r="Q785"/>
  <c r="N785"/>
  <c r="M785"/>
  <c r="L785"/>
  <c r="K785"/>
  <c r="J785"/>
  <c r="I785"/>
  <c r="H785"/>
  <c r="G785"/>
  <c r="F785"/>
  <c r="E785"/>
  <c r="D785"/>
  <c r="V784"/>
  <c r="U784"/>
  <c r="U783" s="1"/>
  <c r="T784"/>
  <c r="S784"/>
  <c r="S783" s="1"/>
  <c r="R784"/>
  <c r="Q784"/>
  <c r="Q783" s="1"/>
  <c r="N784"/>
  <c r="M784"/>
  <c r="L784"/>
  <c r="K784"/>
  <c r="J784"/>
  <c r="I784"/>
  <c r="H784"/>
  <c r="G784"/>
  <c r="G783" s="1"/>
  <c r="F784"/>
  <c r="E784"/>
  <c r="E783" s="1"/>
  <c r="D784"/>
  <c r="V783"/>
  <c r="T783"/>
  <c r="R783"/>
  <c r="N783"/>
  <c r="L783"/>
  <c r="K783"/>
  <c r="J783"/>
  <c r="H783"/>
  <c r="F783"/>
  <c r="D783"/>
  <c r="P782"/>
  <c r="O782"/>
  <c r="O781"/>
  <c r="P781" s="1"/>
  <c r="M781"/>
  <c r="V780"/>
  <c r="U780"/>
  <c r="T780"/>
  <c r="S780"/>
  <c r="R780"/>
  <c r="Q780"/>
  <c r="N780"/>
  <c r="L780"/>
  <c r="K780"/>
  <c r="J780"/>
  <c r="I780"/>
  <c r="H780"/>
  <c r="G780"/>
  <c r="F780"/>
  <c r="E780"/>
  <c r="D780"/>
  <c r="V779"/>
  <c r="V778" s="1"/>
  <c r="U779"/>
  <c r="U778" s="1"/>
  <c r="T779"/>
  <c r="S779"/>
  <c r="S778" s="1"/>
  <c r="R779"/>
  <c r="R778" s="1"/>
  <c r="Q779"/>
  <c r="N779"/>
  <c r="L779"/>
  <c r="K779"/>
  <c r="K778" s="1"/>
  <c r="J779"/>
  <c r="J778" s="1"/>
  <c r="I779"/>
  <c r="H779"/>
  <c r="G779"/>
  <c r="G778" s="1"/>
  <c r="F779"/>
  <c r="F778" s="1"/>
  <c r="E779"/>
  <c r="D779"/>
  <c r="T778"/>
  <c r="Q778"/>
  <c r="N778"/>
  <c r="L778"/>
  <c r="H778"/>
  <c r="E778"/>
  <c r="D778"/>
  <c r="O777"/>
  <c r="P777" s="1"/>
  <c r="P776"/>
  <c r="O776"/>
  <c r="O775"/>
  <c r="P775" s="1"/>
  <c r="E775"/>
  <c r="O774"/>
  <c r="P774" s="1"/>
  <c r="O773"/>
  <c r="P773" s="1"/>
  <c r="P772"/>
  <c r="O772"/>
  <c r="V771"/>
  <c r="V770" s="1"/>
  <c r="U771"/>
  <c r="U770" s="1"/>
  <c r="U769" s="1"/>
  <c r="U768" s="1"/>
  <c r="T771"/>
  <c r="T770" s="1"/>
  <c r="S771"/>
  <c r="R771"/>
  <c r="R770" s="1"/>
  <c r="R769" s="1"/>
  <c r="R768" s="1"/>
  <c r="Q771"/>
  <c r="N771"/>
  <c r="N770" s="1"/>
  <c r="N769" s="1"/>
  <c r="N768" s="1"/>
  <c r="M771"/>
  <c r="M770" s="1"/>
  <c r="M769" s="1"/>
  <c r="M768" s="1"/>
  <c r="L771"/>
  <c r="L770" s="1"/>
  <c r="K771"/>
  <c r="J771"/>
  <c r="J770" s="1"/>
  <c r="I771"/>
  <c r="H771"/>
  <c r="H770" s="1"/>
  <c r="H769" s="1"/>
  <c r="H768" s="1"/>
  <c r="G771"/>
  <c r="F771"/>
  <c r="F770" s="1"/>
  <c r="F769" s="1"/>
  <c r="F768" s="1"/>
  <c r="E771"/>
  <c r="D771"/>
  <c r="S770"/>
  <c r="S769" s="1"/>
  <c r="Q770"/>
  <c r="Q769" s="1"/>
  <c r="K770"/>
  <c r="I770"/>
  <c r="I769" s="1"/>
  <c r="G770"/>
  <c r="G769" s="1"/>
  <c r="G768" s="1"/>
  <c r="E770"/>
  <c r="E769" s="1"/>
  <c r="D770"/>
  <c r="V769"/>
  <c r="V768" s="1"/>
  <c r="K769"/>
  <c r="K768" s="1"/>
  <c r="J769"/>
  <c r="J768" s="1"/>
  <c r="D769"/>
  <c r="D768" s="1"/>
  <c r="S768"/>
  <c r="Q768"/>
  <c r="I768"/>
  <c r="E768"/>
  <c r="P767"/>
  <c r="O767"/>
  <c r="O766"/>
  <c r="P766" s="1"/>
  <c r="V765"/>
  <c r="V764" s="1"/>
  <c r="V763" s="1"/>
  <c r="U765"/>
  <c r="U764" s="1"/>
  <c r="U763" s="1"/>
  <c r="T765"/>
  <c r="T764" s="1"/>
  <c r="T763" s="1"/>
  <c r="S765"/>
  <c r="R765"/>
  <c r="R764" s="1"/>
  <c r="Q765"/>
  <c r="N765"/>
  <c r="N764" s="1"/>
  <c r="N763" s="1"/>
  <c r="M765"/>
  <c r="L765"/>
  <c r="K765"/>
  <c r="J765"/>
  <c r="J764" s="1"/>
  <c r="I765"/>
  <c r="H765"/>
  <c r="H764" s="1"/>
  <c r="G765"/>
  <c r="F765"/>
  <c r="F764" s="1"/>
  <c r="F763" s="1"/>
  <c r="E765"/>
  <c r="D765"/>
  <c r="S764"/>
  <c r="Q764"/>
  <c r="Q763" s="1"/>
  <c r="M764"/>
  <c r="M763" s="1"/>
  <c r="L764"/>
  <c r="L763" s="1"/>
  <c r="K764"/>
  <c r="K763" s="1"/>
  <c r="I764"/>
  <c r="I763" s="1"/>
  <c r="G764"/>
  <c r="E764"/>
  <c r="E763" s="1"/>
  <c r="D764"/>
  <c r="D763" s="1"/>
  <c r="S763"/>
  <c r="R763"/>
  <c r="J763"/>
  <c r="H763"/>
  <c r="G763"/>
  <c r="O762"/>
  <c r="P762" s="1"/>
  <c r="V761"/>
  <c r="U761"/>
  <c r="T761"/>
  <c r="S761"/>
  <c r="R761"/>
  <c r="Q761"/>
  <c r="O761"/>
  <c r="N761"/>
  <c r="M761"/>
  <c r="L761"/>
  <c r="K761"/>
  <c r="J761"/>
  <c r="I761"/>
  <c r="P761" s="1"/>
  <c r="H761"/>
  <c r="G761"/>
  <c r="F761"/>
  <c r="E761"/>
  <c r="D761"/>
  <c r="P760"/>
  <c r="O760"/>
  <c r="P759"/>
  <c r="O759"/>
  <c r="O758"/>
  <c r="P758" s="1"/>
  <c r="O757"/>
  <c r="P757" s="1"/>
  <c r="V756"/>
  <c r="V755" s="1"/>
  <c r="V754" s="1"/>
  <c r="V753" s="1"/>
  <c r="U756"/>
  <c r="T756"/>
  <c r="T755" s="1"/>
  <c r="T754" s="1"/>
  <c r="T753" s="1"/>
  <c r="S756"/>
  <c r="R756"/>
  <c r="R755" s="1"/>
  <c r="R754" s="1"/>
  <c r="Q756"/>
  <c r="N756"/>
  <c r="M756"/>
  <c r="M755" s="1"/>
  <c r="M754" s="1"/>
  <c r="M753" s="1"/>
  <c r="L756"/>
  <c r="K756"/>
  <c r="J756"/>
  <c r="J755" s="1"/>
  <c r="J754" s="1"/>
  <c r="I756"/>
  <c r="H756"/>
  <c r="G756"/>
  <c r="G755" s="1"/>
  <c r="F756"/>
  <c r="F755" s="1"/>
  <c r="F754" s="1"/>
  <c r="E756"/>
  <c r="D756"/>
  <c r="D755" s="1"/>
  <c r="U755"/>
  <c r="S755"/>
  <c r="Q755"/>
  <c r="N755"/>
  <c r="L755"/>
  <c r="L754" s="1"/>
  <c r="K755"/>
  <c r="O755" s="1"/>
  <c r="I755"/>
  <c r="H755"/>
  <c r="H754" s="1"/>
  <c r="H753" s="1"/>
  <c r="E755"/>
  <c r="U754"/>
  <c r="S754"/>
  <c r="S753" s="1"/>
  <c r="Q754"/>
  <c r="Q753" s="1"/>
  <c r="N754"/>
  <c r="I754"/>
  <c r="G754"/>
  <c r="G753" s="1"/>
  <c r="E754"/>
  <c r="E753" s="1"/>
  <c r="D754"/>
  <c r="U753"/>
  <c r="R753"/>
  <c r="N753"/>
  <c r="L753"/>
  <c r="J753"/>
  <c r="I753"/>
  <c r="F753"/>
  <c r="D753"/>
  <c r="O752"/>
  <c r="P752" s="1"/>
  <c r="V751"/>
  <c r="U751"/>
  <c r="T751"/>
  <c r="S751"/>
  <c r="R751"/>
  <c r="Q751"/>
  <c r="N751"/>
  <c r="M751"/>
  <c r="L751"/>
  <c r="O751" s="1"/>
  <c r="K751"/>
  <c r="J751"/>
  <c r="I751"/>
  <c r="H751"/>
  <c r="G751"/>
  <c r="F751"/>
  <c r="E751"/>
  <c r="D751"/>
  <c r="P750"/>
  <c r="O750"/>
  <c r="P749"/>
  <c r="O749"/>
  <c r="P748"/>
  <c r="O748"/>
  <c r="V747"/>
  <c r="V746" s="1"/>
  <c r="U747"/>
  <c r="U746" s="1"/>
  <c r="U745" s="1"/>
  <c r="U744" s="1"/>
  <c r="T747"/>
  <c r="S747"/>
  <c r="R747"/>
  <c r="R746" s="1"/>
  <c r="Q747"/>
  <c r="N747"/>
  <c r="M747"/>
  <c r="M746" s="1"/>
  <c r="M745" s="1"/>
  <c r="M744" s="1"/>
  <c r="L747"/>
  <c r="K747"/>
  <c r="J747"/>
  <c r="J746" s="1"/>
  <c r="J745" s="1"/>
  <c r="J744" s="1"/>
  <c r="I747"/>
  <c r="I746" s="1"/>
  <c r="H747"/>
  <c r="H746" s="1"/>
  <c r="H745" s="1"/>
  <c r="H744" s="1"/>
  <c r="G747"/>
  <c r="G746" s="1"/>
  <c r="G745" s="1"/>
  <c r="G744" s="1"/>
  <c r="F747"/>
  <c r="F746" s="1"/>
  <c r="E747"/>
  <c r="D747"/>
  <c r="D746" s="1"/>
  <c r="T746"/>
  <c r="T745" s="1"/>
  <c r="T744" s="1"/>
  <c r="S746"/>
  <c r="S745" s="1"/>
  <c r="S744" s="1"/>
  <c r="Q746"/>
  <c r="Q745" s="1"/>
  <c r="N746"/>
  <c r="K746"/>
  <c r="E746"/>
  <c r="E745" s="1"/>
  <c r="V745"/>
  <c r="R745"/>
  <c r="R744" s="1"/>
  <c r="N745"/>
  <c r="N744" s="1"/>
  <c r="K745"/>
  <c r="F745"/>
  <c r="F744" s="1"/>
  <c r="V744"/>
  <c r="Q744"/>
  <c r="K744"/>
  <c r="E744"/>
  <c r="P743"/>
  <c r="O743"/>
  <c r="V742"/>
  <c r="U742"/>
  <c r="T742"/>
  <c r="S742"/>
  <c r="R742"/>
  <c r="Q742"/>
  <c r="N742"/>
  <c r="M742"/>
  <c r="O742" s="1"/>
  <c r="P742" s="1"/>
  <c r="L742"/>
  <c r="K742"/>
  <c r="J742"/>
  <c r="I742"/>
  <c r="H742"/>
  <c r="G742"/>
  <c r="F742"/>
  <c r="E742"/>
  <c r="D742"/>
  <c r="O741"/>
  <c r="P741" s="1"/>
  <c r="P740"/>
  <c r="O740"/>
  <c r="O739"/>
  <c r="P739" s="1"/>
  <c r="V738"/>
  <c r="U738"/>
  <c r="T738"/>
  <c r="T737" s="1"/>
  <c r="T736" s="1"/>
  <c r="S738"/>
  <c r="S737" s="1"/>
  <c r="R738"/>
  <c r="Q738"/>
  <c r="Q737" s="1"/>
  <c r="N738"/>
  <c r="O738" s="1"/>
  <c r="M738"/>
  <c r="M737" s="1"/>
  <c r="L738"/>
  <c r="K738"/>
  <c r="J738"/>
  <c r="I738"/>
  <c r="I737" s="1"/>
  <c r="H738"/>
  <c r="H737" s="1"/>
  <c r="H736" s="1"/>
  <c r="H735" s="1"/>
  <c r="G738"/>
  <c r="G737" s="1"/>
  <c r="G736" s="1"/>
  <c r="G735" s="1"/>
  <c r="F738"/>
  <c r="E738"/>
  <c r="E737" s="1"/>
  <c r="D738"/>
  <c r="V737"/>
  <c r="U737"/>
  <c r="R737"/>
  <c r="R736" s="1"/>
  <c r="R735" s="1"/>
  <c r="N737"/>
  <c r="N736" s="1"/>
  <c r="L737"/>
  <c r="L736" s="1"/>
  <c r="L735" s="1"/>
  <c r="K737"/>
  <c r="O737" s="1"/>
  <c r="J737"/>
  <c r="F737"/>
  <c r="D737"/>
  <c r="V736"/>
  <c r="U736"/>
  <c r="U735" s="1"/>
  <c r="S736"/>
  <c r="S735" s="1"/>
  <c r="Q736"/>
  <c r="M736"/>
  <c r="M735" s="1"/>
  <c r="K736"/>
  <c r="J736"/>
  <c r="F736"/>
  <c r="E736"/>
  <c r="D736"/>
  <c r="T735"/>
  <c r="Q735"/>
  <c r="N735"/>
  <c r="F735"/>
  <c r="E735"/>
  <c r="D735"/>
  <c r="O734"/>
  <c r="P734" s="1"/>
  <c r="V733"/>
  <c r="U733"/>
  <c r="T733"/>
  <c r="S733"/>
  <c r="R733"/>
  <c r="Q733"/>
  <c r="N733"/>
  <c r="M733"/>
  <c r="L733"/>
  <c r="K733"/>
  <c r="O733" s="1"/>
  <c r="J733"/>
  <c r="I733"/>
  <c r="H733"/>
  <c r="G733"/>
  <c r="F733"/>
  <c r="E733"/>
  <c r="D733"/>
  <c r="P732"/>
  <c r="O732"/>
  <c r="N731"/>
  <c r="N677" s="1"/>
  <c r="M731"/>
  <c r="O731" s="1"/>
  <c r="P731" s="1"/>
  <c r="J731"/>
  <c r="I731"/>
  <c r="N730"/>
  <c r="M730"/>
  <c r="O730" s="1"/>
  <c r="J730"/>
  <c r="I730"/>
  <c r="N729"/>
  <c r="M729"/>
  <c r="J729"/>
  <c r="I729"/>
  <c r="V728"/>
  <c r="V727" s="1"/>
  <c r="U728"/>
  <c r="T728"/>
  <c r="S728"/>
  <c r="R728"/>
  <c r="R727" s="1"/>
  <c r="R726" s="1"/>
  <c r="R725" s="1"/>
  <c r="Q728"/>
  <c r="Q727" s="1"/>
  <c r="Q726" s="1"/>
  <c r="Q725" s="1"/>
  <c r="N728"/>
  <c r="N727" s="1"/>
  <c r="L728"/>
  <c r="K728"/>
  <c r="H728"/>
  <c r="G728"/>
  <c r="F728"/>
  <c r="F727" s="1"/>
  <c r="F726" s="1"/>
  <c r="F725" s="1"/>
  <c r="E728"/>
  <c r="E727" s="1"/>
  <c r="E726" s="1"/>
  <c r="D728"/>
  <c r="D727" s="1"/>
  <c r="U727"/>
  <c r="U726" s="1"/>
  <c r="U725" s="1"/>
  <c r="T727"/>
  <c r="S727"/>
  <c r="L727"/>
  <c r="L726" s="1"/>
  <c r="L725" s="1"/>
  <c r="H727"/>
  <c r="G727"/>
  <c r="V726"/>
  <c r="T726"/>
  <c r="T725" s="1"/>
  <c r="S726"/>
  <c r="S725" s="1"/>
  <c r="N726"/>
  <c r="H726"/>
  <c r="H725" s="1"/>
  <c r="G726"/>
  <c r="G725" s="1"/>
  <c r="D726"/>
  <c r="D725" s="1"/>
  <c r="V725"/>
  <c r="N725"/>
  <c r="E725"/>
  <c r="P724"/>
  <c r="O724"/>
  <c r="J724"/>
  <c r="J722" s="1"/>
  <c r="I724"/>
  <c r="O723"/>
  <c r="P723" s="1"/>
  <c r="V722"/>
  <c r="U722"/>
  <c r="T722"/>
  <c r="S722"/>
  <c r="R722"/>
  <c r="Q722"/>
  <c r="N722"/>
  <c r="M722"/>
  <c r="L722"/>
  <c r="K722"/>
  <c r="O722" s="1"/>
  <c r="P722" s="1"/>
  <c r="I722"/>
  <c r="H722"/>
  <c r="G722"/>
  <c r="F722"/>
  <c r="E722"/>
  <c r="D722"/>
  <c r="O721"/>
  <c r="P721" s="1"/>
  <c r="N721"/>
  <c r="M721"/>
  <c r="J721"/>
  <c r="I721"/>
  <c r="N720"/>
  <c r="N718" s="1"/>
  <c r="N717" s="1"/>
  <c r="N716" s="1"/>
  <c r="N715" s="1"/>
  <c r="M720"/>
  <c r="O720" s="1"/>
  <c r="J720"/>
  <c r="I720"/>
  <c r="P720" s="1"/>
  <c r="P719"/>
  <c r="O719"/>
  <c r="N719"/>
  <c r="M719"/>
  <c r="J719"/>
  <c r="I719"/>
  <c r="V718"/>
  <c r="U718"/>
  <c r="U717" s="1"/>
  <c r="T718"/>
  <c r="S718"/>
  <c r="R718"/>
  <c r="Q718"/>
  <c r="Q717" s="1"/>
  <c r="Q716" s="1"/>
  <c r="Q715" s="1"/>
  <c r="M718"/>
  <c r="M717" s="1"/>
  <c r="M716" s="1"/>
  <c r="M715" s="1"/>
  <c r="L718"/>
  <c r="K718"/>
  <c r="J718"/>
  <c r="H718"/>
  <c r="G718"/>
  <c r="G717" s="1"/>
  <c r="G716" s="1"/>
  <c r="G715" s="1"/>
  <c r="F718"/>
  <c r="E718"/>
  <c r="D718"/>
  <c r="D717" s="1"/>
  <c r="D716" s="1"/>
  <c r="V717"/>
  <c r="V716" s="1"/>
  <c r="T717"/>
  <c r="T716" s="1"/>
  <c r="T715" s="1"/>
  <c r="S717"/>
  <c r="R717"/>
  <c r="L717"/>
  <c r="K717"/>
  <c r="J717"/>
  <c r="J716" s="1"/>
  <c r="H717"/>
  <c r="H716" s="1"/>
  <c r="H715" s="1"/>
  <c r="F717"/>
  <c r="E717"/>
  <c r="U716"/>
  <c r="U715" s="1"/>
  <c r="S716"/>
  <c r="S715" s="1"/>
  <c r="R716"/>
  <c r="R715" s="1"/>
  <c r="L716"/>
  <c r="F716"/>
  <c r="F715" s="1"/>
  <c r="E716"/>
  <c r="E715" s="1"/>
  <c r="V715"/>
  <c r="L715"/>
  <c r="D715"/>
  <c r="O714"/>
  <c r="P714" s="1"/>
  <c r="P713"/>
  <c r="O713"/>
  <c r="O712"/>
  <c r="P712" s="1"/>
  <c r="V711"/>
  <c r="V682" s="1"/>
  <c r="V501" s="1"/>
  <c r="U711"/>
  <c r="U682" s="1"/>
  <c r="T711"/>
  <c r="T710" s="1"/>
  <c r="S711"/>
  <c r="S710" s="1"/>
  <c r="S709" s="1"/>
  <c r="R711"/>
  <c r="Q711"/>
  <c r="N711"/>
  <c r="N710" s="1"/>
  <c r="N709" s="1"/>
  <c r="M711"/>
  <c r="L711"/>
  <c r="K711"/>
  <c r="K710" s="1"/>
  <c r="J711"/>
  <c r="I711"/>
  <c r="H711"/>
  <c r="G711"/>
  <c r="G710" s="1"/>
  <c r="G709" s="1"/>
  <c r="F711"/>
  <c r="E711"/>
  <c r="E682" s="1"/>
  <c r="E501" s="1"/>
  <c r="D711"/>
  <c r="V710"/>
  <c r="V709" s="1"/>
  <c r="U710"/>
  <c r="U709" s="1"/>
  <c r="R710"/>
  <c r="R709" s="1"/>
  <c r="Q710"/>
  <c r="L710"/>
  <c r="J710"/>
  <c r="J709" s="1"/>
  <c r="H710"/>
  <c r="H709" s="1"/>
  <c r="F710"/>
  <c r="F709" s="1"/>
  <c r="E710"/>
  <c r="D710"/>
  <c r="Q709"/>
  <c r="L709"/>
  <c r="K709"/>
  <c r="E709"/>
  <c r="D709"/>
  <c r="P708"/>
  <c r="O708"/>
  <c r="P707"/>
  <c r="O707"/>
  <c r="P706"/>
  <c r="O706"/>
  <c r="P705"/>
  <c r="O705"/>
  <c r="P704"/>
  <c r="O704"/>
  <c r="O703"/>
  <c r="P703" s="1"/>
  <c r="P702"/>
  <c r="O702"/>
  <c r="J702"/>
  <c r="I702"/>
  <c r="V701"/>
  <c r="U701"/>
  <c r="T701"/>
  <c r="S701"/>
  <c r="R701"/>
  <c r="Q701"/>
  <c r="O701"/>
  <c r="P701" s="1"/>
  <c r="N701"/>
  <c r="M701"/>
  <c r="L701"/>
  <c r="K701"/>
  <c r="J701"/>
  <c r="I701"/>
  <c r="H701"/>
  <c r="G701"/>
  <c r="F701"/>
  <c r="E701"/>
  <c r="D701"/>
  <c r="D694" s="1"/>
  <c r="P700"/>
  <c r="O700"/>
  <c r="O699"/>
  <c r="N699"/>
  <c r="N697" s="1"/>
  <c r="N696" s="1"/>
  <c r="N695" s="1"/>
  <c r="N694" s="1"/>
  <c r="M699"/>
  <c r="J699"/>
  <c r="I699"/>
  <c r="O698"/>
  <c r="N698"/>
  <c r="M698"/>
  <c r="J698"/>
  <c r="I698"/>
  <c r="P698" s="1"/>
  <c r="V697"/>
  <c r="U697"/>
  <c r="U696" s="1"/>
  <c r="U695" s="1"/>
  <c r="T697"/>
  <c r="S697"/>
  <c r="R697"/>
  <c r="Q697"/>
  <c r="Q696" s="1"/>
  <c r="Q695" s="1"/>
  <c r="Q694" s="1"/>
  <c r="M697"/>
  <c r="L697"/>
  <c r="L696" s="1"/>
  <c r="L695" s="1"/>
  <c r="K697"/>
  <c r="K696" s="1"/>
  <c r="H697"/>
  <c r="H696" s="1"/>
  <c r="H695" s="1"/>
  <c r="G697"/>
  <c r="G696" s="1"/>
  <c r="G695" s="1"/>
  <c r="G694" s="1"/>
  <c r="F697"/>
  <c r="F696" s="1"/>
  <c r="E697"/>
  <c r="E696" s="1"/>
  <c r="E695" s="1"/>
  <c r="D697"/>
  <c r="V696"/>
  <c r="T696"/>
  <c r="S696"/>
  <c r="S695" s="1"/>
  <c r="S694" s="1"/>
  <c r="R696"/>
  <c r="R695" s="1"/>
  <c r="R694" s="1"/>
  <c r="M696"/>
  <c r="D696"/>
  <c r="D695" s="1"/>
  <c r="V695"/>
  <c r="T695"/>
  <c r="M695"/>
  <c r="M694" s="1"/>
  <c r="K695"/>
  <c r="K694" s="1"/>
  <c r="O694" s="1"/>
  <c r="V694"/>
  <c r="T694"/>
  <c r="L694"/>
  <c r="P693"/>
  <c r="O693"/>
  <c r="J693"/>
  <c r="I693"/>
  <c r="O692"/>
  <c r="P692" s="1"/>
  <c r="V691"/>
  <c r="V679" s="1"/>
  <c r="U691"/>
  <c r="U679" s="1"/>
  <c r="T691"/>
  <c r="S691"/>
  <c r="R691"/>
  <c r="Q691"/>
  <c r="N691"/>
  <c r="M691"/>
  <c r="L691"/>
  <c r="L679" s="1"/>
  <c r="K691"/>
  <c r="J691"/>
  <c r="I691"/>
  <c r="H691"/>
  <c r="G691"/>
  <c r="G679" s="1"/>
  <c r="F691"/>
  <c r="E691"/>
  <c r="D691"/>
  <c r="D679" s="1"/>
  <c r="P690"/>
  <c r="O690"/>
  <c r="P689"/>
  <c r="O689"/>
  <c r="N688"/>
  <c r="O688" s="1"/>
  <c r="M688"/>
  <c r="J688"/>
  <c r="I688"/>
  <c r="I686" s="1"/>
  <c r="O687"/>
  <c r="P687" s="1"/>
  <c r="J687"/>
  <c r="I687"/>
  <c r="V686"/>
  <c r="V676" s="1"/>
  <c r="U686"/>
  <c r="U676" s="1"/>
  <c r="T686"/>
  <c r="S686"/>
  <c r="R686"/>
  <c r="R685" s="1"/>
  <c r="R684" s="1"/>
  <c r="Q686"/>
  <c r="M686"/>
  <c r="L686"/>
  <c r="L685" s="1"/>
  <c r="K686"/>
  <c r="J686"/>
  <c r="H686"/>
  <c r="H676" s="1"/>
  <c r="G686"/>
  <c r="F686"/>
  <c r="F685" s="1"/>
  <c r="F684" s="1"/>
  <c r="E686"/>
  <c r="D686"/>
  <c r="D685" s="1"/>
  <c r="D684" s="1"/>
  <c r="U685"/>
  <c r="T685"/>
  <c r="Q685"/>
  <c r="K685"/>
  <c r="I685"/>
  <c r="H685"/>
  <c r="E685"/>
  <c r="E674" s="1"/>
  <c r="U684"/>
  <c r="T684"/>
  <c r="T683" s="1"/>
  <c r="L684"/>
  <c r="I684"/>
  <c r="I683" s="1"/>
  <c r="H684"/>
  <c r="H683" s="1"/>
  <c r="E684"/>
  <c r="E683"/>
  <c r="T682"/>
  <c r="T501" s="1"/>
  <c r="T259" s="1"/>
  <c r="S682"/>
  <c r="R682"/>
  <c r="Q682"/>
  <c r="Q501" s="1"/>
  <c r="N682"/>
  <c r="L682"/>
  <c r="K682"/>
  <c r="J682"/>
  <c r="H682"/>
  <c r="H501" s="1"/>
  <c r="H259" s="1"/>
  <c r="G682"/>
  <c r="F682"/>
  <c r="D682"/>
  <c r="V681"/>
  <c r="U681"/>
  <c r="T681"/>
  <c r="S681"/>
  <c r="R681"/>
  <c r="Q681"/>
  <c r="O681"/>
  <c r="N681"/>
  <c r="M681"/>
  <c r="L681"/>
  <c r="K681"/>
  <c r="J681"/>
  <c r="I681"/>
  <c r="H681"/>
  <c r="G681"/>
  <c r="F681"/>
  <c r="E681"/>
  <c r="D681"/>
  <c r="V680"/>
  <c r="V499" s="1"/>
  <c r="U680"/>
  <c r="T680"/>
  <c r="T499" s="1"/>
  <c r="S680"/>
  <c r="R680"/>
  <c r="Q680"/>
  <c r="N680"/>
  <c r="N499" s="1"/>
  <c r="M680"/>
  <c r="L680"/>
  <c r="L499" s="1"/>
  <c r="K680"/>
  <c r="J680"/>
  <c r="I680"/>
  <c r="H680"/>
  <c r="H499" s="1"/>
  <c r="G680"/>
  <c r="G499" s="1"/>
  <c r="G254" s="1"/>
  <c r="F680"/>
  <c r="E680"/>
  <c r="D680"/>
  <c r="S679"/>
  <c r="Q679"/>
  <c r="N679"/>
  <c r="K679"/>
  <c r="E679"/>
  <c r="V678"/>
  <c r="U678"/>
  <c r="T678"/>
  <c r="S678"/>
  <c r="R678"/>
  <c r="R495" s="1"/>
  <c r="Q678"/>
  <c r="N678"/>
  <c r="M678"/>
  <c r="L678"/>
  <c r="L495" s="1"/>
  <c r="K678"/>
  <c r="J678"/>
  <c r="I678"/>
  <c r="H678"/>
  <c r="G678"/>
  <c r="F678"/>
  <c r="F495" s="1"/>
  <c r="E678"/>
  <c r="D678"/>
  <c r="V677"/>
  <c r="V494" s="1"/>
  <c r="U677"/>
  <c r="T677"/>
  <c r="S677"/>
  <c r="R677"/>
  <c r="Q677"/>
  <c r="M677"/>
  <c r="L677"/>
  <c r="K677"/>
  <c r="O677" s="1"/>
  <c r="P677" s="1"/>
  <c r="J677"/>
  <c r="I677"/>
  <c r="H677"/>
  <c r="G677"/>
  <c r="F677"/>
  <c r="E677"/>
  <c r="D677"/>
  <c r="T676"/>
  <c r="R676"/>
  <c r="Q676"/>
  <c r="L676"/>
  <c r="K676"/>
  <c r="E676"/>
  <c r="V675"/>
  <c r="U675"/>
  <c r="T675"/>
  <c r="S675"/>
  <c r="R675"/>
  <c r="Q675"/>
  <c r="N675"/>
  <c r="M675"/>
  <c r="L675"/>
  <c r="K675"/>
  <c r="O675" s="1"/>
  <c r="J675"/>
  <c r="I675"/>
  <c r="H675"/>
  <c r="G675"/>
  <c r="F675"/>
  <c r="E675"/>
  <c r="D675"/>
  <c r="P671"/>
  <c r="O671"/>
  <c r="V670"/>
  <c r="U670"/>
  <c r="U669" s="1"/>
  <c r="T670"/>
  <c r="S670"/>
  <c r="S669" s="1"/>
  <c r="R670"/>
  <c r="R669" s="1"/>
  <c r="Q670"/>
  <c r="Q669" s="1"/>
  <c r="O670"/>
  <c r="N670"/>
  <c r="M670"/>
  <c r="M669" s="1"/>
  <c r="L670"/>
  <c r="K670"/>
  <c r="K669" s="1"/>
  <c r="J670"/>
  <c r="I670"/>
  <c r="H670"/>
  <c r="G670"/>
  <c r="F670"/>
  <c r="F669" s="1"/>
  <c r="E670"/>
  <c r="E669" s="1"/>
  <c r="D670"/>
  <c r="V669"/>
  <c r="T669"/>
  <c r="N669"/>
  <c r="L669"/>
  <c r="J669"/>
  <c r="I669"/>
  <c r="H669"/>
  <c r="G669"/>
  <c r="D669"/>
  <c r="O668"/>
  <c r="P668" s="1"/>
  <c r="V667"/>
  <c r="V666" s="1"/>
  <c r="U667"/>
  <c r="U666" s="1"/>
  <c r="T667"/>
  <c r="S667"/>
  <c r="S666" s="1"/>
  <c r="R667"/>
  <c r="Q667"/>
  <c r="Q666" s="1"/>
  <c r="N667"/>
  <c r="M667"/>
  <c r="L667"/>
  <c r="K667"/>
  <c r="O667" s="1"/>
  <c r="P667" s="1"/>
  <c r="J667"/>
  <c r="J666" s="1"/>
  <c r="I667"/>
  <c r="I666" s="1"/>
  <c r="H667"/>
  <c r="G667"/>
  <c r="G666" s="1"/>
  <c r="F667"/>
  <c r="E667"/>
  <c r="D667"/>
  <c r="T666"/>
  <c r="R666"/>
  <c r="N666"/>
  <c r="M666"/>
  <c r="L666"/>
  <c r="H666"/>
  <c r="F666"/>
  <c r="E666"/>
  <c r="D666"/>
  <c r="O665"/>
  <c r="P665" s="1"/>
  <c r="V664"/>
  <c r="V663" s="1"/>
  <c r="U664"/>
  <c r="T664"/>
  <c r="T663" s="1"/>
  <c r="S664"/>
  <c r="S663" s="1"/>
  <c r="R664"/>
  <c r="Q664"/>
  <c r="N664"/>
  <c r="N663" s="1"/>
  <c r="M664"/>
  <c r="M663" s="1"/>
  <c r="L664"/>
  <c r="K664"/>
  <c r="K663" s="1"/>
  <c r="O663" s="1"/>
  <c r="J664"/>
  <c r="I664"/>
  <c r="H664"/>
  <c r="G664"/>
  <c r="G663" s="1"/>
  <c r="F664"/>
  <c r="E664"/>
  <c r="E663" s="1"/>
  <c r="D664"/>
  <c r="U663"/>
  <c r="R663"/>
  <c r="Q663"/>
  <c r="L663"/>
  <c r="J663"/>
  <c r="I663"/>
  <c r="H663"/>
  <c r="F663"/>
  <c r="D663"/>
  <c r="P662"/>
  <c r="O662"/>
  <c r="V661"/>
  <c r="U661"/>
  <c r="U660" s="1"/>
  <c r="T661"/>
  <c r="S661"/>
  <c r="R661"/>
  <c r="R660" s="1"/>
  <c r="Q661"/>
  <c r="Q660" s="1"/>
  <c r="Q653" s="1"/>
  <c r="N661"/>
  <c r="O661" s="1"/>
  <c r="M661"/>
  <c r="L661"/>
  <c r="K661"/>
  <c r="K660" s="1"/>
  <c r="J661"/>
  <c r="I661"/>
  <c r="H661"/>
  <c r="G661"/>
  <c r="F661"/>
  <c r="F660" s="1"/>
  <c r="E661"/>
  <c r="E660" s="1"/>
  <c r="D661"/>
  <c r="V660"/>
  <c r="V653" s="1"/>
  <c r="T660"/>
  <c r="S660"/>
  <c r="M660"/>
  <c r="L660"/>
  <c r="J660"/>
  <c r="H660"/>
  <c r="G660"/>
  <c r="D660"/>
  <c r="O659"/>
  <c r="P659" s="1"/>
  <c r="V658"/>
  <c r="V657" s="1"/>
  <c r="U658"/>
  <c r="U657" s="1"/>
  <c r="T658"/>
  <c r="S658"/>
  <c r="S657" s="1"/>
  <c r="R658"/>
  <c r="R657" s="1"/>
  <c r="Q658"/>
  <c r="N658"/>
  <c r="M658"/>
  <c r="M657" s="1"/>
  <c r="M653" s="1"/>
  <c r="L658"/>
  <c r="K658"/>
  <c r="K657" s="1"/>
  <c r="O657" s="1"/>
  <c r="P657" s="1"/>
  <c r="J658"/>
  <c r="J657" s="1"/>
  <c r="I658"/>
  <c r="I657" s="1"/>
  <c r="H658"/>
  <c r="G658"/>
  <c r="G657" s="1"/>
  <c r="F658"/>
  <c r="E658"/>
  <c r="D658"/>
  <c r="T657"/>
  <c r="Q657"/>
  <c r="N657"/>
  <c r="L657"/>
  <c r="H657"/>
  <c r="F657"/>
  <c r="E657"/>
  <c r="D657"/>
  <c r="O656"/>
  <c r="P656" s="1"/>
  <c r="V655"/>
  <c r="U655"/>
  <c r="T655"/>
  <c r="T654" s="1"/>
  <c r="S655"/>
  <c r="S654" s="1"/>
  <c r="R655"/>
  <c r="Q655"/>
  <c r="N655"/>
  <c r="N654" s="1"/>
  <c r="M655"/>
  <c r="M654" s="1"/>
  <c r="L655"/>
  <c r="K655"/>
  <c r="K654" s="1"/>
  <c r="J655"/>
  <c r="I655"/>
  <c r="H655"/>
  <c r="G655"/>
  <c r="G654" s="1"/>
  <c r="F655"/>
  <c r="E655"/>
  <c r="E654" s="1"/>
  <c r="E653" s="1"/>
  <c r="D655"/>
  <c r="V654"/>
  <c r="U654"/>
  <c r="U653" s="1"/>
  <c r="R654"/>
  <c r="Q654"/>
  <c r="L654"/>
  <c r="J654"/>
  <c r="J653" s="1"/>
  <c r="I654"/>
  <c r="H654"/>
  <c r="F654"/>
  <c r="D654"/>
  <c r="S653"/>
  <c r="L653"/>
  <c r="D653"/>
  <c r="P652"/>
  <c r="O652"/>
  <c r="P651"/>
  <c r="O651"/>
  <c r="V650"/>
  <c r="U650"/>
  <c r="U649" s="1"/>
  <c r="U648" s="1"/>
  <c r="T650"/>
  <c r="T649" s="1"/>
  <c r="S650"/>
  <c r="R650"/>
  <c r="Q650"/>
  <c r="N650"/>
  <c r="N649" s="1"/>
  <c r="M650"/>
  <c r="L650"/>
  <c r="L649" s="1"/>
  <c r="L648" s="1"/>
  <c r="L647" s="1"/>
  <c r="K650"/>
  <c r="J650"/>
  <c r="I650"/>
  <c r="H650"/>
  <c r="H649" s="1"/>
  <c r="H648" s="1"/>
  <c r="H647" s="1"/>
  <c r="G650"/>
  <c r="F650"/>
  <c r="F649" s="1"/>
  <c r="F648" s="1"/>
  <c r="F647" s="1"/>
  <c r="E650"/>
  <c r="D650"/>
  <c r="V649"/>
  <c r="V648" s="1"/>
  <c r="V647" s="1"/>
  <c r="S649"/>
  <c r="S648" s="1"/>
  <c r="S647" s="1"/>
  <c r="R649"/>
  <c r="R648" s="1"/>
  <c r="R647" s="1"/>
  <c r="Q649"/>
  <c r="M649"/>
  <c r="K649"/>
  <c r="J649"/>
  <c r="J648" s="1"/>
  <c r="J647" s="1"/>
  <c r="G649"/>
  <c r="G648" s="1"/>
  <c r="E649"/>
  <c r="E648" s="1"/>
  <c r="E647" s="1"/>
  <c r="D649"/>
  <c r="T648"/>
  <c r="T647" s="1"/>
  <c r="Q648"/>
  <c r="Q647" s="1"/>
  <c r="N648"/>
  <c r="N647" s="1"/>
  <c r="M648"/>
  <c r="M647" s="1"/>
  <c r="K648"/>
  <c r="D648"/>
  <c r="D647" s="1"/>
  <c r="U647"/>
  <c r="K647"/>
  <c r="G647"/>
  <c r="P646"/>
  <c r="O646"/>
  <c r="P645"/>
  <c r="O645"/>
  <c r="V644"/>
  <c r="V643" s="1"/>
  <c r="V642" s="1"/>
  <c r="V641" s="1"/>
  <c r="U644"/>
  <c r="T644"/>
  <c r="T643" s="1"/>
  <c r="T642" s="1"/>
  <c r="T641" s="1"/>
  <c r="S644"/>
  <c r="S619" s="1"/>
  <c r="R644"/>
  <c r="Q644"/>
  <c r="N644"/>
  <c r="N643" s="1"/>
  <c r="N642" s="1"/>
  <c r="N641" s="1"/>
  <c r="M644"/>
  <c r="L644"/>
  <c r="K644"/>
  <c r="J644"/>
  <c r="J643" s="1"/>
  <c r="I644"/>
  <c r="H644"/>
  <c r="H643" s="1"/>
  <c r="G644"/>
  <c r="G619" s="1"/>
  <c r="F644"/>
  <c r="E644"/>
  <c r="E643" s="1"/>
  <c r="E642" s="1"/>
  <c r="E641" s="1"/>
  <c r="D644"/>
  <c r="D643" s="1"/>
  <c r="D642" s="1"/>
  <c r="D641" s="1"/>
  <c r="U643"/>
  <c r="S643"/>
  <c r="S642" s="1"/>
  <c r="S641" s="1"/>
  <c r="R643"/>
  <c r="R642" s="1"/>
  <c r="R641" s="1"/>
  <c r="Q643"/>
  <c r="Q642" s="1"/>
  <c r="M643"/>
  <c r="L643"/>
  <c r="I643"/>
  <c r="I642" s="1"/>
  <c r="F643"/>
  <c r="F642" s="1"/>
  <c r="F641" s="1"/>
  <c r="U642"/>
  <c r="M642"/>
  <c r="M641" s="1"/>
  <c r="L642"/>
  <c r="L641" s="1"/>
  <c r="J642"/>
  <c r="J641" s="1"/>
  <c r="H642"/>
  <c r="H641" s="1"/>
  <c r="U641"/>
  <c r="Q641"/>
  <c r="O640"/>
  <c r="P640" s="1"/>
  <c r="P639"/>
  <c r="O639"/>
  <c r="P638"/>
  <c r="O638"/>
  <c r="V637"/>
  <c r="V636" s="1"/>
  <c r="V635" s="1"/>
  <c r="V634" s="1"/>
  <c r="U637"/>
  <c r="U636" s="1"/>
  <c r="U635" s="1"/>
  <c r="T637"/>
  <c r="T636" s="1"/>
  <c r="T635" s="1"/>
  <c r="T634" s="1"/>
  <c r="S637"/>
  <c r="R637"/>
  <c r="R636" s="1"/>
  <c r="Q637"/>
  <c r="O637"/>
  <c r="N637"/>
  <c r="N636" s="1"/>
  <c r="N635" s="1"/>
  <c r="N634" s="1"/>
  <c r="M637"/>
  <c r="L637"/>
  <c r="K637"/>
  <c r="J637"/>
  <c r="J636" s="1"/>
  <c r="J635" s="1"/>
  <c r="J634" s="1"/>
  <c r="I637"/>
  <c r="H637"/>
  <c r="H636" s="1"/>
  <c r="H635" s="1"/>
  <c r="H634" s="1"/>
  <c r="G637"/>
  <c r="F637"/>
  <c r="F636" s="1"/>
  <c r="E637"/>
  <c r="D637"/>
  <c r="S636"/>
  <c r="S635" s="1"/>
  <c r="S634" s="1"/>
  <c r="Q636"/>
  <c r="M636"/>
  <c r="M635" s="1"/>
  <c r="M634" s="1"/>
  <c r="L636"/>
  <c r="K636"/>
  <c r="K635" s="1"/>
  <c r="G636"/>
  <c r="E636"/>
  <c r="D636"/>
  <c r="D635" s="1"/>
  <c r="D634" s="1"/>
  <c r="R635"/>
  <c r="Q635"/>
  <c r="Q634" s="1"/>
  <c r="L635"/>
  <c r="L634" s="1"/>
  <c r="G635"/>
  <c r="G634" s="1"/>
  <c r="F635"/>
  <c r="E635"/>
  <c r="U634"/>
  <c r="R634"/>
  <c r="F634"/>
  <c r="E634"/>
  <c r="P633"/>
  <c r="O633"/>
  <c r="O632"/>
  <c r="P632" s="1"/>
  <c r="V631"/>
  <c r="V630" s="1"/>
  <c r="V629" s="1"/>
  <c r="U631"/>
  <c r="T631"/>
  <c r="S631"/>
  <c r="R631"/>
  <c r="Q631"/>
  <c r="Q630" s="1"/>
  <c r="Q629" s="1"/>
  <c r="Q628" s="1"/>
  <c r="N631"/>
  <c r="N630" s="1"/>
  <c r="N629" s="1"/>
  <c r="N628" s="1"/>
  <c r="M631"/>
  <c r="L631"/>
  <c r="L630" s="1"/>
  <c r="L629" s="1"/>
  <c r="L628" s="1"/>
  <c r="K631"/>
  <c r="J631"/>
  <c r="J630" s="1"/>
  <c r="I631"/>
  <c r="H631"/>
  <c r="G631"/>
  <c r="F631"/>
  <c r="E631"/>
  <c r="E630" s="1"/>
  <c r="E629" s="1"/>
  <c r="D631"/>
  <c r="D630" s="1"/>
  <c r="D629" s="1"/>
  <c r="D628" s="1"/>
  <c r="U630"/>
  <c r="U629" s="1"/>
  <c r="T630"/>
  <c r="S630"/>
  <c r="R630"/>
  <c r="R629" s="1"/>
  <c r="R628" s="1"/>
  <c r="M630"/>
  <c r="K630"/>
  <c r="I630"/>
  <c r="G630"/>
  <c r="F630"/>
  <c r="T629"/>
  <c r="T628" s="1"/>
  <c r="S629"/>
  <c r="S628" s="1"/>
  <c r="M629"/>
  <c r="M628" s="1"/>
  <c r="J629"/>
  <c r="J628" s="1"/>
  <c r="G629"/>
  <c r="G628" s="1"/>
  <c r="F629"/>
  <c r="F628" s="1"/>
  <c r="V628"/>
  <c r="U628"/>
  <c r="E628"/>
  <c r="P627"/>
  <c r="O627"/>
  <c r="P626"/>
  <c r="O626"/>
  <c r="O625"/>
  <c r="P625" s="1"/>
  <c r="V624"/>
  <c r="V623" s="1"/>
  <c r="U624"/>
  <c r="U619" s="1"/>
  <c r="T624"/>
  <c r="T623" s="1"/>
  <c r="T622" s="1"/>
  <c r="S624"/>
  <c r="R624"/>
  <c r="R623" s="1"/>
  <c r="Q624"/>
  <c r="N624"/>
  <c r="M624"/>
  <c r="L624"/>
  <c r="K624"/>
  <c r="K623" s="1"/>
  <c r="J624"/>
  <c r="J623" s="1"/>
  <c r="J622" s="1"/>
  <c r="I624"/>
  <c r="H624"/>
  <c r="H623" s="1"/>
  <c r="G624"/>
  <c r="F624"/>
  <c r="E624"/>
  <c r="D624"/>
  <c r="D619" s="1"/>
  <c r="U623"/>
  <c r="S623"/>
  <c r="Q623"/>
  <c r="M623"/>
  <c r="G623"/>
  <c r="F623"/>
  <c r="E623"/>
  <c r="E622" s="1"/>
  <c r="D623"/>
  <c r="D618" s="1"/>
  <c r="Q622"/>
  <c r="Q621" s="1"/>
  <c r="Q616" s="1"/>
  <c r="K622"/>
  <c r="H622"/>
  <c r="F622"/>
  <c r="F621" s="1"/>
  <c r="F616" s="1"/>
  <c r="K621"/>
  <c r="H621"/>
  <c r="V620"/>
  <c r="U620"/>
  <c r="T620"/>
  <c r="S620"/>
  <c r="R620"/>
  <c r="Q620"/>
  <c r="N620"/>
  <c r="M620"/>
  <c r="O620" s="1"/>
  <c r="P620" s="1"/>
  <c r="L620"/>
  <c r="K620"/>
  <c r="J620"/>
  <c r="I620"/>
  <c r="H620"/>
  <c r="G620"/>
  <c r="F620"/>
  <c r="E620"/>
  <c r="D620"/>
  <c r="T619"/>
  <c r="Q619"/>
  <c r="M619"/>
  <c r="K619"/>
  <c r="J619"/>
  <c r="I619"/>
  <c r="T618"/>
  <c r="Q618"/>
  <c r="J618"/>
  <c r="O615"/>
  <c r="P615" s="1"/>
  <c r="O614"/>
  <c r="P614" s="1"/>
  <c r="O613"/>
  <c r="P613" s="1"/>
  <c r="O612"/>
  <c r="P612" s="1"/>
  <c r="P611"/>
  <c r="O611"/>
  <c r="L610"/>
  <c r="K610"/>
  <c r="J610"/>
  <c r="I610"/>
  <c r="V609"/>
  <c r="U609"/>
  <c r="T609"/>
  <c r="S609"/>
  <c r="R609"/>
  <c r="Q609"/>
  <c r="N609"/>
  <c r="M609"/>
  <c r="L609"/>
  <c r="J609"/>
  <c r="I609"/>
  <c r="H609"/>
  <c r="G609"/>
  <c r="F609"/>
  <c r="E609"/>
  <c r="D609"/>
  <c r="N608"/>
  <c r="M608"/>
  <c r="K608"/>
  <c r="I608"/>
  <c r="V607"/>
  <c r="U607"/>
  <c r="T607"/>
  <c r="T606" s="1"/>
  <c r="T605" s="1"/>
  <c r="T604" s="1"/>
  <c r="S607"/>
  <c r="S606" s="1"/>
  <c r="S605" s="1"/>
  <c r="S604" s="1"/>
  <c r="R607"/>
  <c r="Q607"/>
  <c r="N607"/>
  <c r="N606" s="1"/>
  <c r="N605" s="1"/>
  <c r="N604" s="1"/>
  <c r="M607"/>
  <c r="L607"/>
  <c r="L606" s="1"/>
  <c r="L605" s="1"/>
  <c r="L604" s="1"/>
  <c r="K607"/>
  <c r="J607"/>
  <c r="H607"/>
  <c r="G607"/>
  <c r="F607"/>
  <c r="F606" s="1"/>
  <c r="F605" s="1"/>
  <c r="F604" s="1"/>
  <c r="E607"/>
  <c r="D607"/>
  <c r="D606" s="1"/>
  <c r="D605" s="1"/>
  <c r="U606"/>
  <c r="R606"/>
  <c r="R605" s="1"/>
  <c r="R604" s="1"/>
  <c r="Q606"/>
  <c r="Q605" s="1"/>
  <c r="Q604" s="1"/>
  <c r="Q603" s="1"/>
  <c r="M606"/>
  <c r="G606"/>
  <c r="E606"/>
  <c r="E605" s="1"/>
  <c r="E604" s="1"/>
  <c r="U605"/>
  <c r="U604" s="1"/>
  <c r="M605"/>
  <c r="M604" s="1"/>
  <c r="G605"/>
  <c r="G604"/>
  <c r="D604"/>
  <c r="P602"/>
  <c r="O602"/>
  <c r="V601"/>
  <c r="U601"/>
  <c r="T601"/>
  <c r="S601"/>
  <c r="S524" s="1"/>
  <c r="S513" s="1"/>
  <c r="R601"/>
  <c r="Q601"/>
  <c r="N601"/>
  <c r="M601"/>
  <c r="L601"/>
  <c r="K601"/>
  <c r="O601" s="1"/>
  <c r="J601"/>
  <c r="I601"/>
  <c r="H601"/>
  <c r="G601"/>
  <c r="F601"/>
  <c r="E601"/>
  <c r="D601"/>
  <c r="P600"/>
  <c r="O600"/>
  <c r="O599"/>
  <c r="P599" s="1"/>
  <c r="P598"/>
  <c r="O598"/>
  <c r="P597"/>
  <c r="O597"/>
  <c r="O596"/>
  <c r="P596" s="1"/>
  <c r="V595"/>
  <c r="V594" s="1"/>
  <c r="U595"/>
  <c r="T595"/>
  <c r="S595"/>
  <c r="R595"/>
  <c r="Q595"/>
  <c r="Q594" s="1"/>
  <c r="Q593" s="1"/>
  <c r="N595"/>
  <c r="N594" s="1"/>
  <c r="N593" s="1"/>
  <c r="M595"/>
  <c r="L595"/>
  <c r="L594" s="1"/>
  <c r="K595"/>
  <c r="J595"/>
  <c r="J594" s="1"/>
  <c r="J593" s="1"/>
  <c r="I595"/>
  <c r="H595"/>
  <c r="G595"/>
  <c r="F595"/>
  <c r="E595"/>
  <c r="E594" s="1"/>
  <c r="E593" s="1"/>
  <c r="D595"/>
  <c r="D594" s="1"/>
  <c r="D593" s="1"/>
  <c r="U594"/>
  <c r="U593" s="1"/>
  <c r="T594"/>
  <c r="S594"/>
  <c r="R594"/>
  <c r="M594"/>
  <c r="M593" s="1"/>
  <c r="K594"/>
  <c r="I594"/>
  <c r="H594"/>
  <c r="H593" s="1"/>
  <c r="G594"/>
  <c r="F594"/>
  <c r="V593"/>
  <c r="T593"/>
  <c r="R593"/>
  <c r="G593"/>
  <c r="F593"/>
  <c r="O592"/>
  <c r="P592" s="1"/>
  <c r="P591"/>
  <c r="O591"/>
  <c r="O590"/>
  <c r="P590" s="1"/>
  <c r="V589"/>
  <c r="U589"/>
  <c r="T589"/>
  <c r="T588" s="1"/>
  <c r="T587" s="1"/>
  <c r="S589"/>
  <c r="S588" s="1"/>
  <c r="S587" s="1"/>
  <c r="R589"/>
  <c r="Q589"/>
  <c r="Q588" s="1"/>
  <c r="Q587" s="1"/>
  <c r="N589"/>
  <c r="N588" s="1"/>
  <c r="N587" s="1"/>
  <c r="M589"/>
  <c r="M588" s="1"/>
  <c r="L589"/>
  <c r="K589"/>
  <c r="O589" s="1"/>
  <c r="P589" s="1"/>
  <c r="J589"/>
  <c r="I589"/>
  <c r="I588" s="1"/>
  <c r="H589"/>
  <c r="H588" s="1"/>
  <c r="H587" s="1"/>
  <c r="G589"/>
  <c r="G588" s="1"/>
  <c r="G587" s="1"/>
  <c r="F589"/>
  <c r="E589"/>
  <c r="E588" s="1"/>
  <c r="E587" s="1"/>
  <c r="D589"/>
  <c r="V588"/>
  <c r="U588"/>
  <c r="R588"/>
  <c r="R587" s="1"/>
  <c r="O588"/>
  <c r="L588"/>
  <c r="L587" s="1"/>
  <c r="K588"/>
  <c r="K587" s="1"/>
  <c r="O587" s="1"/>
  <c r="J588"/>
  <c r="F588"/>
  <c r="F587" s="1"/>
  <c r="D588"/>
  <c r="D587" s="1"/>
  <c r="V587"/>
  <c r="U587"/>
  <c r="M587"/>
  <c r="J587"/>
  <c r="P586"/>
  <c r="O586"/>
  <c r="V585"/>
  <c r="U585"/>
  <c r="T585"/>
  <c r="S585"/>
  <c r="R585"/>
  <c r="Q585"/>
  <c r="N585"/>
  <c r="O585" s="1"/>
  <c r="P585" s="1"/>
  <c r="M585"/>
  <c r="L585"/>
  <c r="K585"/>
  <c r="J585"/>
  <c r="I585"/>
  <c r="H585"/>
  <c r="G585"/>
  <c r="F585"/>
  <c r="F524" s="1"/>
  <c r="F513" s="1"/>
  <c r="E585"/>
  <c r="D585"/>
  <c r="D576" s="1"/>
  <c r="O584"/>
  <c r="P584" s="1"/>
  <c r="P583"/>
  <c r="O583"/>
  <c r="O582"/>
  <c r="P582" s="1"/>
  <c r="O581"/>
  <c r="P581" s="1"/>
  <c r="O580"/>
  <c r="P580" s="1"/>
  <c r="O579"/>
  <c r="P579" s="1"/>
  <c r="V578"/>
  <c r="V577" s="1"/>
  <c r="U578"/>
  <c r="T578"/>
  <c r="T577" s="1"/>
  <c r="S578"/>
  <c r="S577" s="1"/>
  <c r="S576" s="1"/>
  <c r="R578"/>
  <c r="Q578"/>
  <c r="N578"/>
  <c r="N577" s="1"/>
  <c r="M578"/>
  <c r="M577" s="1"/>
  <c r="M576" s="1"/>
  <c r="L578"/>
  <c r="K578"/>
  <c r="J578"/>
  <c r="J577" s="1"/>
  <c r="I578"/>
  <c r="H578"/>
  <c r="G578"/>
  <c r="G577" s="1"/>
  <c r="G576" s="1"/>
  <c r="F578"/>
  <c r="E578"/>
  <c r="E577" s="1"/>
  <c r="E576" s="1"/>
  <c r="D578"/>
  <c r="U577"/>
  <c r="U576" s="1"/>
  <c r="R577"/>
  <c r="Q577"/>
  <c r="Q576" s="1"/>
  <c r="L577"/>
  <c r="I577"/>
  <c r="I576" s="1"/>
  <c r="H577"/>
  <c r="H576" s="1"/>
  <c r="F577"/>
  <c r="F576" s="1"/>
  <c r="D577"/>
  <c r="V576"/>
  <c r="L576"/>
  <c r="P575"/>
  <c r="O575"/>
  <c r="V574"/>
  <c r="U574"/>
  <c r="T574"/>
  <c r="S574"/>
  <c r="R574"/>
  <c r="Q574"/>
  <c r="N574"/>
  <c r="M574"/>
  <c r="L574"/>
  <c r="K574"/>
  <c r="J574"/>
  <c r="I574"/>
  <c r="H574"/>
  <c r="G574"/>
  <c r="F574"/>
  <c r="E574"/>
  <c r="D574"/>
  <c r="D565" s="1"/>
  <c r="O573"/>
  <c r="P573" s="1"/>
  <c r="P572"/>
  <c r="O572"/>
  <c r="O571"/>
  <c r="P571" s="1"/>
  <c r="P570"/>
  <c r="O570"/>
  <c r="P569"/>
  <c r="O569"/>
  <c r="O568"/>
  <c r="P568" s="1"/>
  <c r="V567"/>
  <c r="U567"/>
  <c r="U566" s="1"/>
  <c r="U565" s="1"/>
  <c r="T567"/>
  <c r="T566" s="1"/>
  <c r="T565" s="1"/>
  <c r="S567"/>
  <c r="S566" s="1"/>
  <c r="S565" s="1"/>
  <c r="R567"/>
  <c r="Q567"/>
  <c r="Q566" s="1"/>
  <c r="N567"/>
  <c r="N566" s="1"/>
  <c r="M567"/>
  <c r="M566" s="1"/>
  <c r="O566" s="1"/>
  <c r="P566" s="1"/>
  <c r="L567"/>
  <c r="K567"/>
  <c r="O567" s="1"/>
  <c r="J567"/>
  <c r="I567"/>
  <c r="H567"/>
  <c r="H566" s="1"/>
  <c r="H565" s="1"/>
  <c r="G567"/>
  <c r="G566" s="1"/>
  <c r="G565" s="1"/>
  <c r="F567"/>
  <c r="E567"/>
  <c r="E566" s="1"/>
  <c r="D567"/>
  <c r="V566"/>
  <c r="R566"/>
  <c r="R565" s="1"/>
  <c r="L566"/>
  <c r="L565" s="1"/>
  <c r="K566"/>
  <c r="J566"/>
  <c r="I566"/>
  <c r="I565" s="1"/>
  <c r="F566"/>
  <c r="F565" s="1"/>
  <c r="D566"/>
  <c r="V565"/>
  <c r="Q565"/>
  <c r="M565"/>
  <c r="K565"/>
  <c r="J565"/>
  <c r="E565"/>
  <c r="P564"/>
  <c r="O564"/>
  <c r="V563"/>
  <c r="U563"/>
  <c r="T563"/>
  <c r="S563"/>
  <c r="R563"/>
  <c r="Q563"/>
  <c r="N563"/>
  <c r="M563"/>
  <c r="L563"/>
  <c r="K563"/>
  <c r="J563"/>
  <c r="I563"/>
  <c r="H563"/>
  <c r="G563"/>
  <c r="G554" s="1"/>
  <c r="F563"/>
  <c r="E563"/>
  <c r="D563"/>
  <c r="O562"/>
  <c r="P562" s="1"/>
  <c r="P561"/>
  <c r="O561"/>
  <c r="O560"/>
  <c r="P560" s="1"/>
  <c r="O559"/>
  <c r="P559" s="1"/>
  <c r="O558"/>
  <c r="P558" s="1"/>
  <c r="O557"/>
  <c r="P557" s="1"/>
  <c r="V556"/>
  <c r="U556"/>
  <c r="U555" s="1"/>
  <c r="T556"/>
  <c r="S556"/>
  <c r="S555" s="1"/>
  <c r="S554" s="1"/>
  <c r="R556"/>
  <c r="Q556"/>
  <c r="N556"/>
  <c r="N555" s="1"/>
  <c r="M556"/>
  <c r="M555" s="1"/>
  <c r="L556"/>
  <c r="K556"/>
  <c r="K555" s="1"/>
  <c r="K554" s="1"/>
  <c r="J556"/>
  <c r="J555" s="1"/>
  <c r="I556"/>
  <c r="H556"/>
  <c r="H555" s="1"/>
  <c r="G556"/>
  <c r="G555" s="1"/>
  <c r="F556"/>
  <c r="E556"/>
  <c r="D556"/>
  <c r="V555"/>
  <c r="T555"/>
  <c r="T554" s="1"/>
  <c r="R555"/>
  <c r="Q555"/>
  <c r="Q554" s="1"/>
  <c r="L555"/>
  <c r="L554" s="1"/>
  <c r="F555"/>
  <c r="E555"/>
  <c r="D555"/>
  <c r="V554"/>
  <c r="M554"/>
  <c r="J554"/>
  <c r="E554"/>
  <c r="D554"/>
  <c r="P553"/>
  <c r="O553"/>
  <c r="V552"/>
  <c r="U552"/>
  <c r="U524" s="1"/>
  <c r="U513" s="1"/>
  <c r="T552"/>
  <c r="S552"/>
  <c r="R552"/>
  <c r="Q552"/>
  <c r="N552"/>
  <c r="M552"/>
  <c r="M524" s="1"/>
  <c r="M513" s="1"/>
  <c r="L552"/>
  <c r="O552" s="1"/>
  <c r="P552" s="1"/>
  <c r="K552"/>
  <c r="J552"/>
  <c r="I552"/>
  <c r="H552"/>
  <c r="H524" s="1"/>
  <c r="G552"/>
  <c r="G543" s="1"/>
  <c r="F552"/>
  <c r="E552"/>
  <c r="D552"/>
  <c r="O551"/>
  <c r="P551" s="1"/>
  <c r="O550"/>
  <c r="P550" s="1"/>
  <c r="O549"/>
  <c r="P549" s="1"/>
  <c r="P548"/>
  <c r="O548"/>
  <c r="P547"/>
  <c r="O547"/>
  <c r="O546"/>
  <c r="P546" s="1"/>
  <c r="V545"/>
  <c r="U545"/>
  <c r="U544" s="1"/>
  <c r="T545"/>
  <c r="T544" s="1"/>
  <c r="S545"/>
  <c r="S544" s="1"/>
  <c r="R545"/>
  <c r="Q545"/>
  <c r="Q544" s="1"/>
  <c r="O545"/>
  <c r="P545" s="1"/>
  <c r="N545"/>
  <c r="M545"/>
  <c r="M544" s="1"/>
  <c r="L545"/>
  <c r="K545"/>
  <c r="K544" s="1"/>
  <c r="K543" s="1"/>
  <c r="J545"/>
  <c r="I545"/>
  <c r="I544" s="1"/>
  <c r="H545"/>
  <c r="H544" s="1"/>
  <c r="G545"/>
  <c r="G544" s="1"/>
  <c r="F545"/>
  <c r="E545"/>
  <c r="E544" s="1"/>
  <c r="E517" s="1"/>
  <c r="E505" s="1"/>
  <c r="D545"/>
  <c r="D544" s="1"/>
  <c r="D543" s="1"/>
  <c r="V544"/>
  <c r="V543" s="1"/>
  <c r="R544"/>
  <c r="N544"/>
  <c r="L544"/>
  <c r="J544"/>
  <c r="J543" s="1"/>
  <c r="F544"/>
  <c r="S543"/>
  <c r="R543"/>
  <c r="Q543"/>
  <c r="F543"/>
  <c r="P542"/>
  <c r="O542"/>
  <c r="P541"/>
  <c r="O541"/>
  <c r="P540"/>
  <c r="O540"/>
  <c r="P539"/>
  <c r="O539"/>
  <c r="O538"/>
  <c r="P538" s="1"/>
  <c r="V537"/>
  <c r="V524" s="1"/>
  <c r="V513" s="1"/>
  <c r="V496" s="1"/>
  <c r="U537"/>
  <c r="T537"/>
  <c r="S537"/>
  <c r="R537"/>
  <c r="Q537"/>
  <c r="N537"/>
  <c r="N524" s="1"/>
  <c r="N513" s="1"/>
  <c r="M537"/>
  <c r="L537"/>
  <c r="L524" s="1"/>
  <c r="L513" s="1"/>
  <c r="K537"/>
  <c r="J537"/>
  <c r="I537"/>
  <c r="H537"/>
  <c r="G537"/>
  <c r="F537"/>
  <c r="E537"/>
  <c r="D537"/>
  <c r="O536"/>
  <c r="P536" s="1"/>
  <c r="O535"/>
  <c r="P535" s="1"/>
  <c r="O534"/>
  <c r="P534" s="1"/>
  <c r="P533"/>
  <c r="O533"/>
  <c r="O532"/>
  <c r="P532" s="1"/>
  <c r="O531"/>
  <c r="P531" s="1"/>
  <c r="P530"/>
  <c r="O530"/>
  <c r="V529"/>
  <c r="U529"/>
  <c r="U528" s="1"/>
  <c r="T529"/>
  <c r="T528" s="1"/>
  <c r="S529"/>
  <c r="S518" s="1"/>
  <c r="R529"/>
  <c r="R528" s="1"/>
  <c r="Q529"/>
  <c r="Q528" s="1"/>
  <c r="Q517" s="1"/>
  <c r="Q505" s="1"/>
  <c r="N529"/>
  <c r="M529"/>
  <c r="L529"/>
  <c r="K529"/>
  <c r="O529" s="1"/>
  <c r="J529"/>
  <c r="I529"/>
  <c r="H529"/>
  <c r="G529"/>
  <c r="G518" s="1"/>
  <c r="G506" s="1"/>
  <c r="F529"/>
  <c r="E529"/>
  <c r="E528" s="1"/>
  <c r="D529"/>
  <c r="V528"/>
  <c r="S528"/>
  <c r="N528"/>
  <c r="J528"/>
  <c r="J527" s="1"/>
  <c r="H528"/>
  <c r="H527" s="1"/>
  <c r="G528"/>
  <c r="G527" s="1"/>
  <c r="G516" s="1"/>
  <c r="G504" s="1"/>
  <c r="F528"/>
  <c r="D528"/>
  <c r="D517" s="1"/>
  <c r="D505" s="1"/>
  <c r="U527"/>
  <c r="S527"/>
  <c r="N527"/>
  <c r="E527"/>
  <c r="D527"/>
  <c r="V526"/>
  <c r="V515" s="1"/>
  <c r="V503" s="1"/>
  <c r="U526"/>
  <c r="T526"/>
  <c r="T515" s="1"/>
  <c r="S526"/>
  <c r="R526"/>
  <c r="R515" s="1"/>
  <c r="R503" s="1"/>
  <c r="Q526"/>
  <c r="Q515" s="1"/>
  <c r="Q503" s="1"/>
  <c r="N526"/>
  <c r="N515" s="1"/>
  <c r="M526"/>
  <c r="L526"/>
  <c r="L515" s="1"/>
  <c r="K526"/>
  <c r="K515" s="1"/>
  <c r="K503" s="1"/>
  <c r="J526"/>
  <c r="J515" s="1"/>
  <c r="J503" s="1"/>
  <c r="I526"/>
  <c r="H526"/>
  <c r="H515" s="1"/>
  <c r="G526"/>
  <c r="F526"/>
  <c r="E526"/>
  <c r="E515" s="1"/>
  <c r="E503" s="1"/>
  <c r="D526"/>
  <c r="D515" s="1"/>
  <c r="P525"/>
  <c r="O525"/>
  <c r="T524"/>
  <c r="T513" s="1"/>
  <c r="R524"/>
  <c r="Q524"/>
  <c r="Q513" s="1"/>
  <c r="K524"/>
  <c r="I524"/>
  <c r="I513" s="1"/>
  <c r="E524"/>
  <c r="E513" s="1"/>
  <c r="V523"/>
  <c r="U523"/>
  <c r="T523"/>
  <c r="S523"/>
  <c r="S511" s="1"/>
  <c r="R523"/>
  <c r="Q523"/>
  <c r="N523"/>
  <c r="M523"/>
  <c r="M511" s="1"/>
  <c r="L523"/>
  <c r="L511" s="1"/>
  <c r="L494" s="1"/>
  <c r="L250" s="1"/>
  <c r="K523"/>
  <c r="J523"/>
  <c r="J511" s="1"/>
  <c r="I523"/>
  <c r="H523"/>
  <c r="G523"/>
  <c r="G511" s="1"/>
  <c r="F523"/>
  <c r="E523"/>
  <c r="D523"/>
  <c r="D511" s="1"/>
  <c r="V522"/>
  <c r="V510" s="1"/>
  <c r="U522"/>
  <c r="T522"/>
  <c r="T510" s="1"/>
  <c r="T493" s="1"/>
  <c r="S522"/>
  <c r="S510" s="1"/>
  <c r="S493" s="1"/>
  <c r="R522"/>
  <c r="Q522"/>
  <c r="N522"/>
  <c r="N510" s="1"/>
  <c r="N493" s="1"/>
  <c r="M522"/>
  <c r="L522"/>
  <c r="K522"/>
  <c r="O522" s="1"/>
  <c r="P522" s="1"/>
  <c r="J522"/>
  <c r="I522"/>
  <c r="H522"/>
  <c r="H510" s="1"/>
  <c r="H493" s="1"/>
  <c r="G522"/>
  <c r="G510" s="1"/>
  <c r="G493" s="1"/>
  <c r="G249" s="1"/>
  <c r="F522"/>
  <c r="E522"/>
  <c r="E510" s="1"/>
  <c r="D522"/>
  <c r="V521"/>
  <c r="V508" s="1"/>
  <c r="U521"/>
  <c r="U508" s="1"/>
  <c r="U490" s="1"/>
  <c r="T521"/>
  <c r="S521"/>
  <c r="R521"/>
  <c r="R508" s="1"/>
  <c r="R490" s="1"/>
  <c r="Q521"/>
  <c r="Q508" s="1"/>
  <c r="Q490" s="1"/>
  <c r="N521"/>
  <c r="M521"/>
  <c r="L521"/>
  <c r="L508" s="1"/>
  <c r="O508" s="1"/>
  <c r="K521"/>
  <c r="J521"/>
  <c r="J508" s="1"/>
  <c r="I521"/>
  <c r="H521"/>
  <c r="G521"/>
  <c r="F521"/>
  <c r="F508" s="1"/>
  <c r="F490" s="1"/>
  <c r="E521"/>
  <c r="E508" s="1"/>
  <c r="E490" s="1"/>
  <c r="E243" s="1"/>
  <c r="D521"/>
  <c r="D508" s="1"/>
  <c r="O520"/>
  <c r="P520" s="1"/>
  <c r="V519"/>
  <c r="U519"/>
  <c r="U507" s="1"/>
  <c r="T519"/>
  <c r="S519"/>
  <c r="R519"/>
  <c r="Q519"/>
  <c r="Q507" s="1"/>
  <c r="Q489" s="1"/>
  <c r="N519"/>
  <c r="M519"/>
  <c r="O519" s="1"/>
  <c r="L519"/>
  <c r="K519"/>
  <c r="K507" s="1"/>
  <c r="J519"/>
  <c r="I519"/>
  <c r="H519"/>
  <c r="H507" s="1"/>
  <c r="H489" s="1"/>
  <c r="H242" s="1"/>
  <c r="G519"/>
  <c r="F519"/>
  <c r="E519"/>
  <c r="E507" s="1"/>
  <c r="D519"/>
  <c r="V518"/>
  <c r="V506" s="1"/>
  <c r="N518"/>
  <c r="N506" s="1"/>
  <c r="S517"/>
  <c r="S505" s="1"/>
  <c r="U515"/>
  <c r="U503" s="1"/>
  <c r="S515"/>
  <c r="M515"/>
  <c r="M503" s="1"/>
  <c r="I515"/>
  <c r="I503" s="1"/>
  <c r="G515"/>
  <c r="G503" s="1"/>
  <c r="F515"/>
  <c r="F503" s="1"/>
  <c r="P514"/>
  <c r="O514"/>
  <c r="R513"/>
  <c r="H513"/>
  <c r="V512"/>
  <c r="V495" s="1"/>
  <c r="U512"/>
  <c r="T512"/>
  <c r="S512"/>
  <c r="S495" s="1"/>
  <c r="S252" s="1"/>
  <c r="R512"/>
  <c r="Q512"/>
  <c r="N512"/>
  <c r="M512"/>
  <c r="M495" s="1"/>
  <c r="O495" s="1"/>
  <c r="P495" s="1"/>
  <c r="L512"/>
  <c r="K512"/>
  <c r="J512"/>
  <c r="J495" s="1"/>
  <c r="I512"/>
  <c r="H512"/>
  <c r="H495" s="1"/>
  <c r="G512"/>
  <c r="F512"/>
  <c r="E512"/>
  <c r="D512"/>
  <c r="D495" s="1"/>
  <c r="V511"/>
  <c r="U511"/>
  <c r="T511"/>
  <c r="T494" s="1"/>
  <c r="T250" s="1"/>
  <c r="R511"/>
  <c r="Q511"/>
  <c r="N511"/>
  <c r="K511"/>
  <c r="I511"/>
  <c r="H511"/>
  <c r="H494" s="1"/>
  <c r="F511"/>
  <c r="F494" s="1"/>
  <c r="E511"/>
  <c r="U510"/>
  <c r="U493" s="1"/>
  <c r="R510"/>
  <c r="Q510"/>
  <c r="M510"/>
  <c r="L510"/>
  <c r="L493" s="1"/>
  <c r="L249" s="1"/>
  <c r="J510"/>
  <c r="I510"/>
  <c r="F510"/>
  <c r="F493" s="1"/>
  <c r="F249" s="1"/>
  <c r="D510"/>
  <c r="D493" s="1"/>
  <c r="D249" s="1"/>
  <c r="V509"/>
  <c r="U509"/>
  <c r="T509"/>
  <c r="S509"/>
  <c r="R509"/>
  <c r="Q509"/>
  <c r="N509"/>
  <c r="M509"/>
  <c r="L509"/>
  <c r="K509"/>
  <c r="J509"/>
  <c r="I509"/>
  <c r="H509"/>
  <c r="G509"/>
  <c r="F509"/>
  <c r="E509"/>
  <c r="D509"/>
  <c r="T508"/>
  <c r="T490" s="1"/>
  <c r="S508"/>
  <c r="N508"/>
  <c r="N490" s="1"/>
  <c r="N243" s="1"/>
  <c r="M508"/>
  <c r="M490" s="1"/>
  <c r="K508"/>
  <c r="K490" s="1"/>
  <c r="I508"/>
  <c r="H508"/>
  <c r="H490" s="1"/>
  <c r="G508"/>
  <c r="G490" s="1"/>
  <c r="V507"/>
  <c r="V489" s="1"/>
  <c r="T507"/>
  <c r="S507"/>
  <c r="R507"/>
  <c r="R489" s="1"/>
  <c r="N507"/>
  <c r="N489" s="1"/>
  <c r="M507"/>
  <c r="O507" s="1"/>
  <c r="L507"/>
  <c r="L489" s="1"/>
  <c r="J507"/>
  <c r="J489" s="1"/>
  <c r="G507"/>
  <c r="F507"/>
  <c r="F489" s="1"/>
  <c r="D507"/>
  <c r="S506"/>
  <c r="T503"/>
  <c r="S503"/>
  <c r="N503"/>
  <c r="L503"/>
  <c r="H503"/>
  <c r="D503"/>
  <c r="M502"/>
  <c r="U501"/>
  <c r="S501"/>
  <c r="R501"/>
  <c r="N501"/>
  <c r="N259" s="1"/>
  <c r="L501"/>
  <c r="J501"/>
  <c r="J259" s="1"/>
  <c r="G501"/>
  <c r="F501"/>
  <c r="D501"/>
  <c r="P500"/>
  <c r="O500"/>
  <c r="U499"/>
  <c r="S499"/>
  <c r="R499"/>
  <c r="Q499"/>
  <c r="M499"/>
  <c r="M254" s="1"/>
  <c r="K499"/>
  <c r="J499"/>
  <c r="I499"/>
  <c r="F499"/>
  <c r="F257" s="1"/>
  <c r="E499"/>
  <c r="E257" s="1"/>
  <c r="D499"/>
  <c r="D257" s="1"/>
  <c r="V498"/>
  <c r="U498"/>
  <c r="T498"/>
  <c r="S498"/>
  <c r="R498"/>
  <c r="Q498"/>
  <c r="Q256" s="1"/>
  <c r="N498"/>
  <c r="N254" s="1"/>
  <c r="M498"/>
  <c r="L498"/>
  <c r="K498"/>
  <c r="J498"/>
  <c r="I498"/>
  <c r="H498"/>
  <c r="G498"/>
  <c r="F498"/>
  <c r="E498"/>
  <c r="D498"/>
  <c r="D256" s="1"/>
  <c r="V497"/>
  <c r="U497"/>
  <c r="U254" s="1"/>
  <c r="T497"/>
  <c r="S497"/>
  <c r="R497"/>
  <c r="R255" s="1"/>
  <c r="Q497"/>
  <c r="N497"/>
  <c r="M497"/>
  <c r="L497"/>
  <c r="L255" s="1"/>
  <c r="J497"/>
  <c r="I497"/>
  <c r="I255" s="1"/>
  <c r="H497"/>
  <c r="G497"/>
  <c r="F497"/>
  <c r="F255" s="1"/>
  <c r="E497"/>
  <c r="D497"/>
  <c r="U495"/>
  <c r="U252" s="1"/>
  <c r="T495"/>
  <c r="Q495"/>
  <c r="N495"/>
  <c r="K495"/>
  <c r="I495"/>
  <c r="I252" s="1"/>
  <c r="G495"/>
  <c r="E495"/>
  <c r="U494"/>
  <c r="U250" s="1"/>
  <c r="R494"/>
  <c r="Q494"/>
  <c r="N494"/>
  <c r="K494"/>
  <c r="J494"/>
  <c r="I494"/>
  <c r="E494"/>
  <c r="D494"/>
  <c r="V493"/>
  <c r="R493"/>
  <c r="R249" s="1"/>
  <c r="M493"/>
  <c r="I493"/>
  <c r="V492"/>
  <c r="U492"/>
  <c r="T492"/>
  <c r="S492"/>
  <c r="S248" s="1"/>
  <c r="Q492"/>
  <c r="N492"/>
  <c r="M492"/>
  <c r="M248" s="1"/>
  <c r="L492"/>
  <c r="J492"/>
  <c r="H492"/>
  <c r="G492"/>
  <c r="G248" s="1"/>
  <c r="F492"/>
  <c r="E492"/>
  <c r="D492"/>
  <c r="U491"/>
  <c r="U247" s="1"/>
  <c r="V490"/>
  <c r="S490"/>
  <c r="L490"/>
  <c r="O490" s="1"/>
  <c r="J490"/>
  <c r="D490"/>
  <c r="U489"/>
  <c r="T489"/>
  <c r="S489"/>
  <c r="G489"/>
  <c r="E489"/>
  <c r="D489"/>
  <c r="O485"/>
  <c r="P485" s="1"/>
  <c r="P484"/>
  <c r="O484"/>
  <c r="P483"/>
  <c r="O483"/>
  <c r="J483"/>
  <c r="I483"/>
  <c r="V482"/>
  <c r="V476" s="1"/>
  <c r="V475" s="1"/>
  <c r="U482"/>
  <c r="T482"/>
  <c r="T460" s="1"/>
  <c r="S482"/>
  <c r="R482"/>
  <c r="Q482"/>
  <c r="N482"/>
  <c r="O482" s="1"/>
  <c r="P482" s="1"/>
  <c r="M482"/>
  <c r="M460" s="1"/>
  <c r="L482"/>
  <c r="K482"/>
  <c r="J482"/>
  <c r="I482"/>
  <c r="H482"/>
  <c r="G482"/>
  <c r="F482"/>
  <c r="E482"/>
  <c r="D482"/>
  <c r="D460" s="1"/>
  <c r="O481"/>
  <c r="P481" s="1"/>
  <c r="P480"/>
  <c r="O480"/>
  <c r="O479"/>
  <c r="P479" s="1"/>
  <c r="V478"/>
  <c r="U478"/>
  <c r="U477" s="1"/>
  <c r="U476" s="1"/>
  <c r="U475" s="1"/>
  <c r="T478"/>
  <c r="T477" s="1"/>
  <c r="T476" s="1"/>
  <c r="T475" s="1"/>
  <c r="S478"/>
  <c r="R478"/>
  <c r="Q478"/>
  <c r="Q477" s="1"/>
  <c r="Q476" s="1"/>
  <c r="Q475" s="1"/>
  <c r="Q454" s="1"/>
  <c r="N478"/>
  <c r="N477" s="1"/>
  <c r="M478"/>
  <c r="L478"/>
  <c r="K478"/>
  <c r="K477" s="1"/>
  <c r="O477" s="1"/>
  <c r="J478"/>
  <c r="I478"/>
  <c r="H478"/>
  <c r="H477" s="1"/>
  <c r="H476" s="1"/>
  <c r="G478"/>
  <c r="F478"/>
  <c r="E478"/>
  <c r="E477" s="1"/>
  <c r="E476" s="1"/>
  <c r="E475" s="1"/>
  <c r="D478"/>
  <c r="D477" s="1"/>
  <c r="V477"/>
  <c r="S477"/>
  <c r="R477"/>
  <c r="M477"/>
  <c r="M476" s="1"/>
  <c r="M475" s="1"/>
  <c r="L477"/>
  <c r="J477"/>
  <c r="G477"/>
  <c r="G476" s="1"/>
  <c r="G475" s="1"/>
  <c r="F477"/>
  <c r="F476" s="1"/>
  <c r="F475" s="1"/>
  <c r="S476"/>
  <c r="S475" s="1"/>
  <c r="R476"/>
  <c r="N476"/>
  <c r="N475" s="1"/>
  <c r="L476"/>
  <c r="L475" s="1"/>
  <c r="D476"/>
  <c r="D475" s="1"/>
  <c r="R475"/>
  <c r="H475"/>
  <c r="O474"/>
  <c r="P474" s="1"/>
  <c r="P473"/>
  <c r="O473"/>
  <c r="E473"/>
  <c r="O472"/>
  <c r="P472" s="1"/>
  <c r="V471"/>
  <c r="U471"/>
  <c r="U469" s="1"/>
  <c r="T471"/>
  <c r="S471"/>
  <c r="S470" s="1"/>
  <c r="R471"/>
  <c r="Q471"/>
  <c r="O471"/>
  <c r="N471"/>
  <c r="N469" s="1"/>
  <c r="M471"/>
  <c r="M470" s="1"/>
  <c r="L471"/>
  <c r="K471"/>
  <c r="K470" s="1"/>
  <c r="J471"/>
  <c r="I471"/>
  <c r="P471" s="1"/>
  <c r="H471"/>
  <c r="H469" s="1"/>
  <c r="G471"/>
  <c r="G470" s="1"/>
  <c r="F471"/>
  <c r="E471"/>
  <c r="E470" s="1"/>
  <c r="D471"/>
  <c r="D470" s="1"/>
  <c r="V470"/>
  <c r="V455" s="1"/>
  <c r="U470"/>
  <c r="R470"/>
  <c r="Q470"/>
  <c r="Q455" s="1"/>
  <c r="L470"/>
  <c r="J470"/>
  <c r="J455" s="1"/>
  <c r="I470"/>
  <c r="F470"/>
  <c r="V469"/>
  <c r="R469"/>
  <c r="Q469"/>
  <c r="M469"/>
  <c r="L469"/>
  <c r="K469"/>
  <c r="O469" s="1"/>
  <c r="J469"/>
  <c r="G469"/>
  <c r="F469"/>
  <c r="E469"/>
  <c r="D469"/>
  <c r="P468"/>
  <c r="O468"/>
  <c r="J468"/>
  <c r="J461" s="1"/>
  <c r="I468"/>
  <c r="V467"/>
  <c r="U467"/>
  <c r="U460" s="1"/>
  <c r="T467"/>
  <c r="S467"/>
  <c r="R467"/>
  <c r="R460" s="1"/>
  <c r="Q467"/>
  <c r="N467"/>
  <c r="N460" s="1"/>
  <c r="M467"/>
  <c r="L467"/>
  <c r="K467"/>
  <c r="K460" s="1"/>
  <c r="I467"/>
  <c r="I460" s="1"/>
  <c r="H467"/>
  <c r="H460" s="1"/>
  <c r="G467"/>
  <c r="F467"/>
  <c r="F460" s="1"/>
  <c r="E467"/>
  <c r="D467"/>
  <c r="O466"/>
  <c r="P466" s="1"/>
  <c r="V465"/>
  <c r="U465"/>
  <c r="U456" s="1"/>
  <c r="T465"/>
  <c r="T464" s="1"/>
  <c r="S465"/>
  <c r="R465"/>
  <c r="R464" s="1"/>
  <c r="Q465"/>
  <c r="Q464" s="1"/>
  <c r="N465"/>
  <c r="M465"/>
  <c r="M456" s="1"/>
  <c r="L465"/>
  <c r="K465"/>
  <c r="J465"/>
  <c r="I465"/>
  <c r="H465"/>
  <c r="H464" s="1"/>
  <c r="G465"/>
  <c r="F465"/>
  <c r="F464" s="1"/>
  <c r="E465"/>
  <c r="E464" s="1"/>
  <c r="E463" s="1"/>
  <c r="D465"/>
  <c r="V464"/>
  <c r="U464"/>
  <c r="S464"/>
  <c r="S455" s="1"/>
  <c r="N464"/>
  <c r="M464"/>
  <c r="L464"/>
  <c r="L463" s="1"/>
  <c r="L462" s="1"/>
  <c r="L454" s="1"/>
  <c r="J464"/>
  <c r="I464"/>
  <c r="D464"/>
  <c r="D455" s="1"/>
  <c r="V463"/>
  <c r="V462" s="1"/>
  <c r="V454" s="1"/>
  <c r="Q463"/>
  <c r="Q462" s="1"/>
  <c r="I463"/>
  <c r="E462"/>
  <c r="E454" s="1"/>
  <c r="V461"/>
  <c r="U461"/>
  <c r="T461"/>
  <c r="S461"/>
  <c r="R461"/>
  <c r="Q461"/>
  <c r="N461"/>
  <c r="M461"/>
  <c r="L461"/>
  <c r="O461" s="1"/>
  <c r="K461"/>
  <c r="I461"/>
  <c r="H461"/>
  <c r="G461"/>
  <c r="F461"/>
  <c r="E461"/>
  <c r="D461"/>
  <c r="S460"/>
  <c r="Q460"/>
  <c r="L460"/>
  <c r="G460"/>
  <c r="E460"/>
  <c r="V459"/>
  <c r="U459"/>
  <c r="T459"/>
  <c r="S459"/>
  <c r="R459"/>
  <c r="Q459"/>
  <c r="Q250" s="1"/>
  <c r="N459"/>
  <c r="M459"/>
  <c r="L459"/>
  <c r="K459"/>
  <c r="J459"/>
  <c r="I459"/>
  <c r="H459"/>
  <c r="G459"/>
  <c r="F459"/>
  <c r="E459"/>
  <c r="D459"/>
  <c r="V458"/>
  <c r="U458"/>
  <c r="T458"/>
  <c r="S458"/>
  <c r="R458"/>
  <c r="R243" s="1"/>
  <c r="Q458"/>
  <c r="N458"/>
  <c r="M458"/>
  <c r="L458"/>
  <c r="O458" s="1"/>
  <c r="P458" s="1"/>
  <c r="K458"/>
  <c r="J458"/>
  <c r="I458"/>
  <c r="H458"/>
  <c r="G458"/>
  <c r="F458"/>
  <c r="E458"/>
  <c r="D458"/>
  <c r="V457"/>
  <c r="U457"/>
  <c r="T457"/>
  <c r="S457"/>
  <c r="R457"/>
  <c r="Q457"/>
  <c r="N457"/>
  <c r="M457"/>
  <c r="O457" s="1"/>
  <c r="L457"/>
  <c r="K457"/>
  <c r="J457"/>
  <c r="I457"/>
  <c r="H457"/>
  <c r="G457"/>
  <c r="F457"/>
  <c r="E457"/>
  <c r="D457"/>
  <c r="V456"/>
  <c r="T456"/>
  <c r="R456"/>
  <c r="L456"/>
  <c r="J456"/>
  <c r="F456"/>
  <c r="O453"/>
  <c r="P453" s="1"/>
  <c r="P452"/>
  <c r="O452"/>
  <c r="V451"/>
  <c r="V269" s="1"/>
  <c r="U451"/>
  <c r="T451"/>
  <c r="S451"/>
  <c r="S449" s="1"/>
  <c r="R451"/>
  <c r="Q451"/>
  <c r="Q449" s="1"/>
  <c r="Q447" s="1"/>
  <c r="N451"/>
  <c r="M451"/>
  <c r="L451"/>
  <c r="L449" s="1"/>
  <c r="K451"/>
  <c r="K449" s="1"/>
  <c r="K447" s="1"/>
  <c r="J451"/>
  <c r="J269" s="1"/>
  <c r="I451"/>
  <c r="H451"/>
  <c r="G451"/>
  <c r="G449" s="1"/>
  <c r="F451"/>
  <c r="E451"/>
  <c r="E449" s="1"/>
  <c r="E447" s="1"/>
  <c r="D451"/>
  <c r="P450"/>
  <c r="O450"/>
  <c r="V449"/>
  <c r="V448" s="1"/>
  <c r="U449"/>
  <c r="U447" s="1"/>
  <c r="T449"/>
  <c r="T447" s="1"/>
  <c r="R449"/>
  <c r="R448" s="1"/>
  <c r="N449"/>
  <c r="M449"/>
  <c r="J449"/>
  <c r="I449"/>
  <c r="H449"/>
  <c r="H447" s="1"/>
  <c r="F449"/>
  <c r="F448" s="1"/>
  <c r="Q448"/>
  <c r="N448"/>
  <c r="H448"/>
  <c r="E448"/>
  <c r="V447"/>
  <c r="R447"/>
  <c r="N447"/>
  <c r="I447"/>
  <c r="F447"/>
  <c r="P446"/>
  <c r="O446"/>
  <c r="O445"/>
  <c r="P445" s="1"/>
  <c r="P444"/>
  <c r="O444"/>
  <c r="P443"/>
  <c r="O443"/>
  <c r="O442"/>
  <c r="P442" s="1"/>
  <c r="O441"/>
  <c r="P441" s="1"/>
  <c r="P440"/>
  <c r="O440"/>
  <c r="O439"/>
  <c r="P439" s="1"/>
  <c r="P438"/>
  <c r="O438"/>
  <c r="P437"/>
  <c r="O437"/>
  <c r="V436"/>
  <c r="U436"/>
  <c r="U435" s="1"/>
  <c r="T436"/>
  <c r="S436"/>
  <c r="R436"/>
  <c r="R435" s="1"/>
  <c r="R434" s="1"/>
  <c r="Q436"/>
  <c r="Q435" s="1"/>
  <c r="Q434" s="1"/>
  <c r="Q433" s="1"/>
  <c r="O436"/>
  <c r="N436"/>
  <c r="M436"/>
  <c r="M435" s="1"/>
  <c r="L436"/>
  <c r="K436"/>
  <c r="K435" s="1"/>
  <c r="K434" s="1"/>
  <c r="J436"/>
  <c r="I436"/>
  <c r="I435" s="1"/>
  <c r="I275" s="1"/>
  <c r="H436"/>
  <c r="G436"/>
  <c r="F436"/>
  <c r="F435" s="1"/>
  <c r="F434" s="1"/>
  <c r="E436"/>
  <c r="E435" s="1"/>
  <c r="D436"/>
  <c r="V435"/>
  <c r="T435"/>
  <c r="S435"/>
  <c r="N435"/>
  <c r="N275" s="1"/>
  <c r="L435"/>
  <c r="J435"/>
  <c r="H435"/>
  <c r="G435"/>
  <c r="G275" s="1"/>
  <c r="G251" s="1"/>
  <c r="D435"/>
  <c r="D275" s="1"/>
  <c r="D251" s="1"/>
  <c r="T434"/>
  <c r="T433" s="1"/>
  <c r="S434"/>
  <c r="S433" s="1"/>
  <c r="N434"/>
  <c r="H434"/>
  <c r="H433" s="1"/>
  <c r="G434"/>
  <c r="G433" s="1"/>
  <c r="E434"/>
  <c r="E433" s="1"/>
  <c r="R433"/>
  <c r="N433"/>
  <c r="F433"/>
  <c r="P432"/>
  <c r="O432"/>
  <c r="V431"/>
  <c r="U431"/>
  <c r="T431"/>
  <c r="S431"/>
  <c r="R431"/>
  <c r="Q431"/>
  <c r="N431"/>
  <c r="M431"/>
  <c r="L431"/>
  <c r="K431"/>
  <c r="O431" s="1"/>
  <c r="J431"/>
  <c r="I431"/>
  <c r="H431"/>
  <c r="G431"/>
  <c r="F431"/>
  <c r="E431"/>
  <c r="D431"/>
  <c r="P430"/>
  <c r="O430"/>
  <c r="P429"/>
  <c r="O429"/>
  <c r="P428"/>
  <c r="O428"/>
  <c r="V427"/>
  <c r="V426" s="1"/>
  <c r="U427"/>
  <c r="U426" s="1"/>
  <c r="T427"/>
  <c r="T271" s="1"/>
  <c r="S427"/>
  <c r="S426" s="1"/>
  <c r="S425" s="1"/>
  <c r="R427"/>
  <c r="R426" s="1"/>
  <c r="Q427"/>
  <c r="N427"/>
  <c r="N271" s="1"/>
  <c r="M427"/>
  <c r="M426" s="1"/>
  <c r="M425" s="1"/>
  <c r="L427"/>
  <c r="K427"/>
  <c r="J427"/>
  <c r="J426" s="1"/>
  <c r="I427"/>
  <c r="I426" s="1"/>
  <c r="H427"/>
  <c r="H271" s="1"/>
  <c r="G427"/>
  <c r="G271" s="1"/>
  <c r="F427"/>
  <c r="F426" s="1"/>
  <c r="F425" s="1"/>
  <c r="E427"/>
  <c r="D427"/>
  <c r="T426"/>
  <c r="T425" s="1"/>
  <c r="T424" s="1"/>
  <c r="Q426"/>
  <c r="Q425" s="1"/>
  <c r="Q424" s="1"/>
  <c r="Q419" s="1"/>
  <c r="K426"/>
  <c r="K425" s="1"/>
  <c r="H426"/>
  <c r="H425" s="1"/>
  <c r="H424" s="1"/>
  <c r="E426"/>
  <c r="E425" s="1"/>
  <c r="D426"/>
  <c r="V425"/>
  <c r="R425"/>
  <c r="J425"/>
  <c r="D425"/>
  <c r="V424"/>
  <c r="R424"/>
  <c r="M424"/>
  <c r="J424"/>
  <c r="E424"/>
  <c r="E419" s="1"/>
  <c r="D424"/>
  <c r="P423"/>
  <c r="O423"/>
  <c r="V422"/>
  <c r="U422"/>
  <c r="T422"/>
  <c r="T421" s="1"/>
  <c r="T420" s="1"/>
  <c r="T419" s="1"/>
  <c r="S422"/>
  <c r="S421" s="1"/>
  <c r="S420" s="1"/>
  <c r="R422"/>
  <c r="Q422"/>
  <c r="N422"/>
  <c r="N421" s="1"/>
  <c r="N420" s="1"/>
  <c r="M422"/>
  <c r="M421" s="1"/>
  <c r="M420" s="1"/>
  <c r="L422"/>
  <c r="L421" s="1"/>
  <c r="K422"/>
  <c r="J422"/>
  <c r="I422"/>
  <c r="H422"/>
  <c r="H421" s="1"/>
  <c r="H420" s="1"/>
  <c r="H419" s="1"/>
  <c r="G422"/>
  <c r="G421" s="1"/>
  <c r="G420" s="1"/>
  <c r="F422"/>
  <c r="E422"/>
  <c r="D422"/>
  <c r="D421" s="1"/>
  <c r="V421"/>
  <c r="U421"/>
  <c r="Q421"/>
  <c r="K421"/>
  <c r="K420" s="1"/>
  <c r="O420" s="1"/>
  <c r="J421"/>
  <c r="I421"/>
  <c r="I420" s="1"/>
  <c r="E421"/>
  <c r="V420"/>
  <c r="U420"/>
  <c r="Q420"/>
  <c r="L420"/>
  <c r="J420"/>
  <c r="E420"/>
  <c r="D420"/>
  <c r="P418"/>
  <c r="O418"/>
  <c r="P417"/>
  <c r="O417"/>
  <c r="T416"/>
  <c r="T311" s="1"/>
  <c r="S416"/>
  <c r="S311" s="1"/>
  <c r="P416"/>
  <c r="O416"/>
  <c r="V415"/>
  <c r="U415"/>
  <c r="S415"/>
  <c r="S310" s="1"/>
  <c r="S283" s="1"/>
  <c r="S261" s="1"/>
  <c r="R415"/>
  <c r="Q415"/>
  <c r="N415"/>
  <c r="N310" s="1"/>
  <c r="M415"/>
  <c r="O415" s="1"/>
  <c r="P415" s="1"/>
  <c r="L415"/>
  <c r="K415"/>
  <c r="J415"/>
  <c r="I415"/>
  <c r="H415"/>
  <c r="H310" s="1"/>
  <c r="G415"/>
  <c r="F415"/>
  <c r="E415"/>
  <c r="D415"/>
  <c r="O414"/>
  <c r="P414" s="1"/>
  <c r="P413"/>
  <c r="O413"/>
  <c r="O412"/>
  <c r="P412" s="1"/>
  <c r="V411"/>
  <c r="U411"/>
  <c r="T411"/>
  <c r="T410" s="1"/>
  <c r="T409" s="1"/>
  <c r="S411"/>
  <c r="S410" s="1"/>
  <c r="S409" s="1"/>
  <c r="R411"/>
  <c r="Q411"/>
  <c r="Q410" s="1"/>
  <c r="N411"/>
  <c r="N410" s="1"/>
  <c r="N409" s="1"/>
  <c r="M411"/>
  <c r="M410" s="1"/>
  <c r="M409" s="1"/>
  <c r="L411"/>
  <c r="K411"/>
  <c r="J411"/>
  <c r="I411"/>
  <c r="H411"/>
  <c r="H410" s="1"/>
  <c r="H409" s="1"/>
  <c r="G411"/>
  <c r="G410" s="1"/>
  <c r="G409" s="1"/>
  <c r="F411"/>
  <c r="E411"/>
  <c r="E410" s="1"/>
  <c r="E409" s="1"/>
  <c r="D411"/>
  <c r="V410"/>
  <c r="U410"/>
  <c r="R410"/>
  <c r="R409" s="1"/>
  <c r="L410"/>
  <c r="L409" s="1"/>
  <c r="J410"/>
  <c r="I410"/>
  <c r="F410"/>
  <c r="D410"/>
  <c r="V409"/>
  <c r="U409"/>
  <c r="Q409"/>
  <c r="J409"/>
  <c r="I409"/>
  <c r="F409"/>
  <c r="D409"/>
  <c r="P408"/>
  <c r="O408"/>
  <c r="P407"/>
  <c r="O407"/>
  <c r="O406"/>
  <c r="P406" s="1"/>
  <c r="V405"/>
  <c r="V404" s="1"/>
  <c r="V403" s="1"/>
  <c r="U405"/>
  <c r="T405"/>
  <c r="S405"/>
  <c r="R405"/>
  <c r="Q405"/>
  <c r="Q404" s="1"/>
  <c r="Q403" s="1"/>
  <c r="N405"/>
  <c r="M405"/>
  <c r="M404" s="1"/>
  <c r="M403" s="1"/>
  <c r="L405"/>
  <c r="K405"/>
  <c r="J405"/>
  <c r="J404" s="1"/>
  <c r="J403" s="1"/>
  <c r="I405"/>
  <c r="H405"/>
  <c r="G405"/>
  <c r="F405"/>
  <c r="F404" s="1"/>
  <c r="F403" s="1"/>
  <c r="E405"/>
  <c r="D405"/>
  <c r="D404" s="1"/>
  <c r="U404"/>
  <c r="U403" s="1"/>
  <c r="T404"/>
  <c r="S404"/>
  <c r="S403" s="1"/>
  <c r="R404"/>
  <c r="N404"/>
  <c r="N403" s="1"/>
  <c r="L404"/>
  <c r="K404"/>
  <c r="K403" s="1"/>
  <c r="I404"/>
  <c r="H404"/>
  <c r="H403" s="1"/>
  <c r="G404"/>
  <c r="G403" s="1"/>
  <c r="E404"/>
  <c r="E403" s="1"/>
  <c r="T403"/>
  <c r="R403"/>
  <c r="L403"/>
  <c r="I403"/>
  <c r="D403"/>
  <c r="P402"/>
  <c r="O402"/>
  <c r="P401"/>
  <c r="O401"/>
  <c r="O400"/>
  <c r="P400" s="1"/>
  <c r="V399"/>
  <c r="V398" s="1"/>
  <c r="V397" s="1"/>
  <c r="U399"/>
  <c r="U398" s="1"/>
  <c r="U397" s="1"/>
  <c r="T399"/>
  <c r="T398" s="1"/>
  <c r="T397" s="1"/>
  <c r="S399"/>
  <c r="S398" s="1"/>
  <c r="R399"/>
  <c r="Q399"/>
  <c r="N399"/>
  <c r="M399"/>
  <c r="M398" s="1"/>
  <c r="L399"/>
  <c r="K399"/>
  <c r="O399" s="1"/>
  <c r="P399" s="1"/>
  <c r="J399"/>
  <c r="J398" s="1"/>
  <c r="J397" s="1"/>
  <c r="I399"/>
  <c r="H399"/>
  <c r="H398" s="1"/>
  <c r="H397" s="1"/>
  <c r="G399"/>
  <c r="G398" s="1"/>
  <c r="F399"/>
  <c r="E399"/>
  <c r="D399"/>
  <c r="D398" s="1"/>
  <c r="R398"/>
  <c r="Q398"/>
  <c r="Q397" s="1"/>
  <c r="N398"/>
  <c r="N397" s="1"/>
  <c r="L398"/>
  <c r="I398"/>
  <c r="F398"/>
  <c r="E398"/>
  <c r="E397" s="1"/>
  <c r="S397"/>
  <c r="R397"/>
  <c r="M397"/>
  <c r="L397"/>
  <c r="G397"/>
  <c r="F397"/>
  <c r="D397"/>
  <c r="P396"/>
  <c r="O396"/>
  <c r="O395"/>
  <c r="P395" s="1"/>
  <c r="P394"/>
  <c r="O394"/>
  <c r="V393"/>
  <c r="V392" s="1"/>
  <c r="U393"/>
  <c r="T393"/>
  <c r="T392" s="1"/>
  <c r="T391" s="1"/>
  <c r="S393"/>
  <c r="S392" s="1"/>
  <c r="S391" s="1"/>
  <c r="R393"/>
  <c r="R306" s="1"/>
  <c r="Q393"/>
  <c r="N393"/>
  <c r="M393"/>
  <c r="M392" s="1"/>
  <c r="L393"/>
  <c r="L306" s="1"/>
  <c r="K393"/>
  <c r="J393"/>
  <c r="J392" s="1"/>
  <c r="J391" s="1"/>
  <c r="I393"/>
  <c r="H393"/>
  <c r="G393"/>
  <c r="G392" s="1"/>
  <c r="G391" s="1"/>
  <c r="F393"/>
  <c r="F306" s="1"/>
  <c r="E393"/>
  <c r="D393"/>
  <c r="U392"/>
  <c r="R392"/>
  <c r="R391" s="1"/>
  <c r="N392"/>
  <c r="N391" s="1"/>
  <c r="K392"/>
  <c r="K391" s="1"/>
  <c r="I392"/>
  <c r="H392"/>
  <c r="H391" s="1"/>
  <c r="E392"/>
  <c r="E391" s="1"/>
  <c r="V391"/>
  <c r="U391"/>
  <c r="M391"/>
  <c r="I391"/>
  <c r="O390"/>
  <c r="P390" s="1"/>
  <c r="P389"/>
  <c r="O389"/>
  <c r="K389"/>
  <c r="J389"/>
  <c r="J387" s="1"/>
  <c r="I389"/>
  <c r="H389"/>
  <c r="H387" s="1"/>
  <c r="H386" s="1"/>
  <c r="H385" s="1"/>
  <c r="P388"/>
  <c r="O388"/>
  <c r="V387"/>
  <c r="U387"/>
  <c r="T387"/>
  <c r="S387"/>
  <c r="S386" s="1"/>
  <c r="S385" s="1"/>
  <c r="R387"/>
  <c r="R386" s="1"/>
  <c r="R385" s="1"/>
  <c r="Q387"/>
  <c r="Q386" s="1"/>
  <c r="O387"/>
  <c r="N387"/>
  <c r="N386" s="1"/>
  <c r="N385" s="1"/>
  <c r="M387"/>
  <c r="L387"/>
  <c r="L386" s="1"/>
  <c r="L385" s="1"/>
  <c r="K387"/>
  <c r="K386" s="1"/>
  <c r="O386" s="1"/>
  <c r="P386" s="1"/>
  <c r="I387"/>
  <c r="G387"/>
  <c r="F387"/>
  <c r="E387"/>
  <c r="E386" s="1"/>
  <c r="E385" s="1"/>
  <c r="D387"/>
  <c r="V386"/>
  <c r="U386"/>
  <c r="U385" s="1"/>
  <c r="T386"/>
  <c r="M386"/>
  <c r="M385" s="1"/>
  <c r="J386"/>
  <c r="J385" s="1"/>
  <c r="I386"/>
  <c r="I385" s="1"/>
  <c r="G386"/>
  <c r="G385" s="1"/>
  <c r="F386"/>
  <c r="F385" s="1"/>
  <c r="D386"/>
  <c r="V385"/>
  <c r="T385"/>
  <c r="Q385"/>
  <c r="K385"/>
  <c r="O385" s="1"/>
  <c r="D385"/>
  <c r="P384"/>
  <c r="O384"/>
  <c r="P383"/>
  <c r="O383"/>
  <c r="O382"/>
  <c r="P382" s="1"/>
  <c r="V381"/>
  <c r="V380" s="1"/>
  <c r="U381"/>
  <c r="T381"/>
  <c r="T380" s="1"/>
  <c r="T379" s="1"/>
  <c r="S381"/>
  <c r="R381"/>
  <c r="R380" s="1"/>
  <c r="R379" s="1"/>
  <c r="Q381"/>
  <c r="N381"/>
  <c r="N380" s="1"/>
  <c r="N379" s="1"/>
  <c r="M381"/>
  <c r="L381"/>
  <c r="K381"/>
  <c r="J381"/>
  <c r="J380" s="1"/>
  <c r="J379" s="1"/>
  <c r="I381"/>
  <c r="H381"/>
  <c r="H380" s="1"/>
  <c r="G381"/>
  <c r="F381"/>
  <c r="E381"/>
  <c r="D381"/>
  <c r="D380" s="1"/>
  <c r="D379" s="1"/>
  <c r="U380"/>
  <c r="U379" s="1"/>
  <c r="S380"/>
  <c r="S379" s="1"/>
  <c r="Q380"/>
  <c r="Q379" s="1"/>
  <c r="M380"/>
  <c r="L380"/>
  <c r="L379" s="1"/>
  <c r="I380"/>
  <c r="I379" s="1"/>
  <c r="G380"/>
  <c r="F380"/>
  <c r="F379" s="1"/>
  <c r="E380"/>
  <c r="E379" s="1"/>
  <c r="V379"/>
  <c r="M379"/>
  <c r="H379"/>
  <c r="G379"/>
  <c r="O378"/>
  <c r="P378" s="1"/>
  <c r="P377"/>
  <c r="O377"/>
  <c r="P376"/>
  <c r="O376"/>
  <c r="O375"/>
  <c r="P375" s="1"/>
  <c r="P374"/>
  <c r="O374"/>
  <c r="P373"/>
  <c r="O373"/>
  <c r="O372"/>
  <c r="P372" s="1"/>
  <c r="O371"/>
  <c r="P371" s="1"/>
  <c r="P370"/>
  <c r="O370"/>
  <c r="O369"/>
  <c r="P369" s="1"/>
  <c r="O368"/>
  <c r="P368" s="1"/>
  <c r="P367"/>
  <c r="O367"/>
  <c r="O366"/>
  <c r="P366" s="1"/>
  <c r="P365"/>
  <c r="O365"/>
  <c r="O364"/>
  <c r="P364" s="1"/>
  <c r="O363"/>
  <c r="P363" s="1"/>
  <c r="O362"/>
  <c r="P362" s="1"/>
  <c r="O361"/>
  <c r="P361" s="1"/>
  <c r="O360"/>
  <c r="P360" s="1"/>
  <c r="K359"/>
  <c r="K357" s="1"/>
  <c r="J359"/>
  <c r="I359"/>
  <c r="H359"/>
  <c r="H357" s="1"/>
  <c r="P358"/>
  <c r="O358"/>
  <c r="V357"/>
  <c r="U357"/>
  <c r="U356" s="1"/>
  <c r="T357"/>
  <c r="S357"/>
  <c r="S356" s="1"/>
  <c r="S355" s="1"/>
  <c r="R357"/>
  <c r="Q357"/>
  <c r="Q356" s="1"/>
  <c r="Q355" s="1"/>
  <c r="N357"/>
  <c r="M357"/>
  <c r="M356" s="1"/>
  <c r="L357"/>
  <c r="J357"/>
  <c r="J356" s="1"/>
  <c r="J355" s="1"/>
  <c r="I357"/>
  <c r="I356" s="1"/>
  <c r="G357"/>
  <c r="F357"/>
  <c r="F356" s="1"/>
  <c r="F355" s="1"/>
  <c r="E357"/>
  <c r="E356" s="1"/>
  <c r="E355" s="1"/>
  <c r="D357"/>
  <c r="D356" s="1"/>
  <c r="D355" s="1"/>
  <c r="V356"/>
  <c r="V355" s="1"/>
  <c r="T356"/>
  <c r="R356"/>
  <c r="R355" s="1"/>
  <c r="N356"/>
  <c r="N355" s="1"/>
  <c r="L356"/>
  <c r="H356"/>
  <c r="H355" s="1"/>
  <c r="G356"/>
  <c r="G355" s="1"/>
  <c r="U355"/>
  <c r="T355"/>
  <c r="M355"/>
  <c r="L355"/>
  <c r="I355"/>
  <c r="O354"/>
  <c r="P354" s="1"/>
  <c r="P353"/>
  <c r="O353"/>
  <c r="P352"/>
  <c r="O352"/>
  <c r="V351"/>
  <c r="U351"/>
  <c r="T351"/>
  <c r="T350" s="1"/>
  <c r="T349" s="1"/>
  <c r="S351"/>
  <c r="R351"/>
  <c r="R350" s="1"/>
  <c r="Q351"/>
  <c r="N351"/>
  <c r="M351"/>
  <c r="L351"/>
  <c r="K351"/>
  <c r="J351"/>
  <c r="I351"/>
  <c r="H351"/>
  <c r="H350" s="1"/>
  <c r="H349" s="1"/>
  <c r="G351"/>
  <c r="F351"/>
  <c r="F350" s="1"/>
  <c r="F349" s="1"/>
  <c r="E351"/>
  <c r="D351"/>
  <c r="V350"/>
  <c r="U350"/>
  <c r="U349" s="1"/>
  <c r="S350"/>
  <c r="S349" s="1"/>
  <c r="Q350"/>
  <c r="Q349" s="1"/>
  <c r="N350"/>
  <c r="N349" s="1"/>
  <c r="M350"/>
  <c r="M349" s="1"/>
  <c r="K350"/>
  <c r="J350"/>
  <c r="J349" s="1"/>
  <c r="G350"/>
  <c r="G349" s="1"/>
  <c r="E350"/>
  <c r="E349" s="1"/>
  <c r="D350"/>
  <c r="D349" s="1"/>
  <c r="V349"/>
  <c r="R349"/>
  <c r="K349"/>
  <c r="P348"/>
  <c r="O348"/>
  <c r="O347"/>
  <c r="P347" s="1"/>
  <c r="O346"/>
  <c r="P346" s="1"/>
  <c r="V345"/>
  <c r="V344" s="1"/>
  <c r="V343" s="1"/>
  <c r="U345"/>
  <c r="U344" s="1"/>
  <c r="T345"/>
  <c r="S345"/>
  <c r="S344" s="1"/>
  <c r="S343" s="1"/>
  <c r="R345"/>
  <c r="Q345"/>
  <c r="N345"/>
  <c r="M345"/>
  <c r="L345"/>
  <c r="K345"/>
  <c r="O345" s="1"/>
  <c r="P345" s="1"/>
  <c r="J345"/>
  <c r="J344" s="1"/>
  <c r="J343" s="1"/>
  <c r="I345"/>
  <c r="I344" s="1"/>
  <c r="H345"/>
  <c r="G345"/>
  <c r="G344" s="1"/>
  <c r="G343" s="1"/>
  <c r="F345"/>
  <c r="E345"/>
  <c r="D345"/>
  <c r="D344" s="1"/>
  <c r="D343" s="1"/>
  <c r="T344"/>
  <c r="R344"/>
  <c r="Q344"/>
  <c r="N344"/>
  <c r="N343" s="1"/>
  <c r="M344"/>
  <c r="M343" s="1"/>
  <c r="L344"/>
  <c r="L343" s="1"/>
  <c r="H344"/>
  <c r="H343" s="1"/>
  <c r="F344"/>
  <c r="E344"/>
  <c r="E343" s="1"/>
  <c r="U343"/>
  <c r="T343"/>
  <c r="R343"/>
  <c r="Q343"/>
  <c r="I343"/>
  <c r="F343"/>
  <c r="P342"/>
  <c r="O342"/>
  <c r="O341"/>
  <c r="P341" s="1"/>
  <c r="P340"/>
  <c r="O340"/>
  <c r="V339"/>
  <c r="U339"/>
  <c r="U338" s="1"/>
  <c r="U337" s="1"/>
  <c r="T339"/>
  <c r="S339"/>
  <c r="R339"/>
  <c r="R338" s="1"/>
  <c r="R337" s="1"/>
  <c r="Q339"/>
  <c r="P339"/>
  <c r="O339"/>
  <c r="N339"/>
  <c r="M339"/>
  <c r="L339"/>
  <c r="L338" s="1"/>
  <c r="K339"/>
  <c r="J339"/>
  <c r="I339"/>
  <c r="H339"/>
  <c r="G339"/>
  <c r="G338" s="1"/>
  <c r="G337" s="1"/>
  <c r="F339"/>
  <c r="F338" s="1"/>
  <c r="F337" s="1"/>
  <c r="E339"/>
  <c r="D339"/>
  <c r="V338"/>
  <c r="V337" s="1"/>
  <c r="T338"/>
  <c r="S338"/>
  <c r="S337" s="1"/>
  <c r="Q338"/>
  <c r="N338"/>
  <c r="M338"/>
  <c r="M337" s="1"/>
  <c r="K338"/>
  <c r="O338" s="1"/>
  <c r="J338"/>
  <c r="I338"/>
  <c r="H338"/>
  <c r="H337" s="1"/>
  <c r="E338"/>
  <c r="T337"/>
  <c r="Q337"/>
  <c r="N337"/>
  <c r="L337"/>
  <c r="J337"/>
  <c r="E337"/>
  <c r="O336"/>
  <c r="P336" s="1"/>
  <c r="K335"/>
  <c r="J335"/>
  <c r="I335"/>
  <c r="H335"/>
  <c r="O334"/>
  <c r="P334" s="1"/>
  <c r="V333"/>
  <c r="U333"/>
  <c r="T333"/>
  <c r="T332" s="1"/>
  <c r="T331" s="1"/>
  <c r="S333"/>
  <c r="R333"/>
  <c r="Q333"/>
  <c r="N333"/>
  <c r="M333"/>
  <c r="L333"/>
  <c r="I333"/>
  <c r="H333"/>
  <c r="G333"/>
  <c r="F333"/>
  <c r="E333"/>
  <c r="E332" s="1"/>
  <c r="E331" s="1"/>
  <c r="D333"/>
  <c r="V332"/>
  <c r="V331" s="1"/>
  <c r="U332"/>
  <c r="U331" s="1"/>
  <c r="R332"/>
  <c r="Q332"/>
  <c r="Q331" s="1"/>
  <c r="L332"/>
  <c r="I332"/>
  <c r="H332"/>
  <c r="H331" s="1"/>
  <c r="F332"/>
  <c r="F331" s="1"/>
  <c r="D332"/>
  <c r="R331"/>
  <c r="L331"/>
  <c r="I331"/>
  <c r="D331"/>
  <c r="P330"/>
  <c r="O330"/>
  <c r="P329"/>
  <c r="O329"/>
  <c r="O328"/>
  <c r="P328" s="1"/>
  <c r="P327"/>
  <c r="O327"/>
  <c r="P326"/>
  <c r="O326"/>
  <c r="O325"/>
  <c r="P325" s="1"/>
  <c r="P324"/>
  <c r="O324"/>
  <c r="P323"/>
  <c r="O323"/>
  <c r="O322"/>
  <c r="P322" s="1"/>
  <c r="P321"/>
  <c r="O321"/>
  <c r="P320"/>
  <c r="O320"/>
  <c r="O319"/>
  <c r="P319" s="1"/>
  <c r="P318"/>
  <c r="O318"/>
  <c r="P317"/>
  <c r="O317"/>
  <c r="P316"/>
  <c r="O316"/>
  <c r="P315"/>
  <c r="O315"/>
  <c r="S314"/>
  <c r="R314"/>
  <c r="R284" s="1"/>
  <c r="R262" s="1"/>
  <c r="Q314"/>
  <c r="Q284" s="1"/>
  <c r="N314"/>
  <c r="M314"/>
  <c r="M284" s="1"/>
  <c r="L314"/>
  <c r="L284" s="1"/>
  <c r="K314"/>
  <c r="J314"/>
  <c r="J284" s="1"/>
  <c r="I314"/>
  <c r="H314"/>
  <c r="V313"/>
  <c r="U313"/>
  <c r="T313"/>
  <c r="S313"/>
  <c r="R313"/>
  <c r="Q313"/>
  <c r="N313"/>
  <c r="M313"/>
  <c r="O313" s="1"/>
  <c r="P313" s="1"/>
  <c r="L313"/>
  <c r="K313"/>
  <c r="J313"/>
  <c r="I313"/>
  <c r="H313"/>
  <c r="G313"/>
  <c r="F313"/>
  <c r="E313"/>
  <c r="D313"/>
  <c r="V312"/>
  <c r="U312"/>
  <c r="T312"/>
  <c r="S312"/>
  <c r="R312"/>
  <c r="Q312"/>
  <c r="N312"/>
  <c r="M312"/>
  <c r="L312"/>
  <c r="K312"/>
  <c r="O312" s="1"/>
  <c r="J312"/>
  <c r="I312"/>
  <c r="H312"/>
  <c r="G312"/>
  <c r="F312"/>
  <c r="E312"/>
  <c r="D312"/>
  <c r="V311"/>
  <c r="U311"/>
  <c r="R311"/>
  <c r="Q311"/>
  <c r="N311"/>
  <c r="O311" s="1"/>
  <c r="P311" s="1"/>
  <c r="M311"/>
  <c r="L311"/>
  <c r="K311"/>
  <c r="J311"/>
  <c r="I311"/>
  <c r="H311"/>
  <c r="G311"/>
  <c r="F311"/>
  <c r="E311"/>
  <c r="D311"/>
  <c r="V310"/>
  <c r="V283" s="1"/>
  <c r="V261" s="1"/>
  <c r="U310"/>
  <c r="R310"/>
  <c r="R283" s="1"/>
  <c r="R261" s="1"/>
  <c r="Q310"/>
  <c r="Q283" s="1"/>
  <c r="Q261" s="1"/>
  <c r="M310"/>
  <c r="M283" s="1"/>
  <c r="L310"/>
  <c r="K310"/>
  <c r="O310" s="1"/>
  <c r="P310" s="1"/>
  <c r="J310"/>
  <c r="I310"/>
  <c r="I283" s="1"/>
  <c r="G310"/>
  <c r="G283" s="1"/>
  <c r="G261" s="1"/>
  <c r="F310"/>
  <c r="E310"/>
  <c r="D310"/>
  <c r="D283" s="1"/>
  <c r="D261" s="1"/>
  <c r="V309"/>
  <c r="U309"/>
  <c r="T309"/>
  <c r="S309"/>
  <c r="R309"/>
  <c r="Q309"/>
  <c r="N309"/>
  <c r="M309"/>
  <c r="L309"/>
  <c r="K309"/>
  <c r="J309"/>
  <c r="I309"/>
  <c r="H309"/>
  <c r="G309"/>
  <c r="F309"/>
  <c r="E309"/>
  <c r="D309"/>
  <c r="V308"/>
  <c r="U308"/>
  <c r="T308"/>
  <c r="S308"/>
  <c r="S114" s="1"/>
  <c r="R308"/>
  <c r="Q308"/>
  <c r="O308"/>
  <c r="N308"/>
  <c r="M308"/>
  <c r="L308"/>
  <c r="K308"/>
  <c r="J308"/>
  <c r="I308"/>
  <c r="H308"/>
  <c r="G308"/>
  <c r="F308"/>
  <c r="F114" s="1"/>
  <c r="F230" s="1"/>
  <c r="F229" s="1"/>
  <c r="E308"/>
  <c r="D308"/>
  <c r="V307"/>
  <c r="U307"/>
  <c r="T307"/>
  <c r="S307"/>
  <c r="R307"/>
  <c r="Q307"/>
  <c r="N307"/>
  <c r="N98" s="1"/>
  <c r="M307"/>
  <c r="O307" s="1"/>
  <c r="P307" s="1"/>
  <c r="L307"/>
  <c r="K307"/>
  <c r="J307"/>
  <c r="I307"/>
  <c r="H307"/>
  <c r="G307"/>
  <c r="F307"/>
  <c r="E307"/>
  <c r="D307"/>
  <c r="V306"/>
  <c r="U306"/>
  <c r="T306"/>
  <c r="N306"/>
  <c r="M306"/>
  <c r="J306"/>
  <c r="I306"/>
  <c r="H306"/>
  <c r="G306"/>
  <c r="E306"/>
  <c r="V305"/>
  <c r="U305"/>
  <c r="T305"/>
  <c r="S305"/>
  <c r="R305"/>
  <c r="Q305"/>
  <c r="N305"/>
  <c r="M305"/>
  <c r="L305"/>
  <c r="O305" s="1"/>
  <c r="K305"/>
  <c r="J305"/>
  <c r="I305"/>
  <c r="Y304" s="1"/>
  <c r="H305"/>
  <c r="G305"/>
  <c r="F305"/>
  <c r="E305"/>
  <c r="D305"/>
  <c r="V304"/>
  <c r="U304"/>
  <c r="T304"/>
  <c r="T110" s="1"/>
  <c r="S304"/>
  <c r="R304"/>
  <c r="Q304"/>
  <c r="N304"/>
  <c r="M304"/>
  <c r="L304"/>
  <c r="G304"/>
  <c r="F304"/>
  <c r="E304"/>
  <c r="D304"/>
  <c r="V303"/>
  <c r="V98" s="1"/>
  <c r="U303"/>
  <c r="T303"/>
  <c r="S303"/>
  <c r="R303"/>
  <c r="Q303"/>
  <c r="N303"/>
  <c r="M303"/>
  <c r="O303" s="1"/>
  <c r="P303" s="1"/>
  <c r="L303"/>
  <c r="K303"/>
  <c r="J303"/>
  <c r="J98" s="1"/>
  <c r="I303"/>
  <c r="Y302" s="1"/>
  <c r="H303"/>
  <c r="G303"/>
  <c r="F303"/>
  <c r="E303"/>
  <c r="D303"/>
  <c r="V302"/>
  <c r="U302"/>
  <c r="Q302"/>
  <c r="I302"/>
  <c r="I301" s="1"/>
  <c r="H302"/>
  <c r="H301" s="1"/>
  <c r="F302"/>
  <c r="F301" s="1"/>
  <c r="V301"/>
  <c r="P300"/>
  <c r="O300"/>
  <c r="P299"/>
  <c r="O299"/>
  <c r="O298"/>
  <c r="P298" s="1"/>
  <c r="P297"/>
  <c r="O297"/>
  <c r="P296"/>
  <c r="O296"/>
  <c r="P294"/>
  <c r="O294"/>
  <c r="O293"/>
  <c r="P293" s="1"/>
  <c r="P292"/>
  <c r="O292"/>
  <c r="O291"/>
  <c r="P291" s="1"/>
  <c r="N290"/>
  <c r="N288" s="1"/>
  <c r="N287" s="1"/>
  <c r="M290"/>
  <c r="M288" s="1"/>
  <c r="L290"/>
  <c r="K290"/>
  <c r="K268" s="1"/>
  <c r="J290"/>
  <c r="I290"/>
  <c r="I288" s="1"/>
  <c r="P289"/>
  <c r="O289"/>
  <c r="V288"/>
  <c r="U288"/>
  <c r="U287" s="1"/>
  <c r="T288"/>
  <c r="S288"/>
  <c r="R288"/>
  <c r="Q288"/>
  <c r="Q266" s="1"/>
  <c r="L288"/>
  <c r="K288"/>
  <c r="J288"/>
  <c r="H288"/>
  <c r="G288"/>
  <c r="F288"/>
  <c r="F287" s="1"/>
  <c r="E288"/>
  <c r="D288"/>
  <c r="D287" s="1"/>
  <c r="V287"/>
  <c r="T287"/>
  <c r="S287"/>
  <c r="R287"/>
  <c r="Q287"/>
  <c r="L287"/>
  <c r="H287"/>
  <c r="E287"/>
  <c r="V285"/>
  <c r="U285"/>
  <c r="T285"/>
  <c r="S285"/>
  <c r="R285"/>
  <c r="Q285"/>
  <c r="N285"/>
  <c r="M285"/>
  <c r="L285"/>
  <c r="K285"/>
  <c r="J285"/>
  <c r="I285"/>
  <c r="H285"/>
  <c r="G285"/>
  <c r="F285"/>
  <c r="E285"/>
  <c r="D285"/>
  <c r="V284"/>
  <c r="U284"/>
  <c r="T284"/>
  <c r="S284"/>
  <c r="N284"/>
  <c r="I284"/>
  <c r="H284"/>
  <c r="G284"/>
  <c r="F284"/>
  <c r="E284"/>
  <c r="D284"/>
  <c r="U283"/>
  <c r="U261" s="1"/>
  <c r="N283"/>
  <c r="L283"/>
  <c r="L261" s="1"/>
  <c r="K283"/>
  <c r="J283"/>
  <c r="H283"/>
  <c r="H261" s="1"/>
  <c r="F283"/>
  <c r="F261" s="1"/>
  <c r="E283"/>
  <c r="P281"/>
  <c r="O281"/>
  <c r="P280"/>
  <c r="O280"/>
  <c r="V279"/>
  <c r="U279"/>
  <c r="U257" s="1"/>
  <c r="T279"/>
  <c r="T257" s="1"/>
  <c r="S279"/>
  <c r="R279"/>
  <c r="Q279"/>
  <c r="N279"/>
  <c r="M279"/>
  <c r="L279"/>
  <c r="K279"/>
  <c r="J279"/>
  <c r="I279"/>
  <c r="H279"/>
  <c r="H257" s="1"/>
  <c r="G279"/>
  <c r="F279"/>
  <c r="E279"/>
  <c r="V278"/>
  <c r="U278"/>
  <c r="T278"/>
  <c r="S278"/>
  <c r="R278"/>
  <c r="Q278"/>
  <c r="O278"/>
  <c r="N278"/>
  <c r="M278"/>
  <c r="L278"/>
  <c r="L254" s="1"/>
  <c r="K278"/>
  <c r="J278"/>
  <c r="I278"/>
  <c r="I254" s="1"/>
  <c r="H278"/>
  <c r="G278"/>
  <c r="F278"/>
  <c r="E278"/>
  <c r="D278"/>
  <c r="V276"/>
  <c r="U276"/>
  <c r="T276"/>
  <c r="S276"/>
  <c r="R276"/>
  <c r="R252" s="1"/>
  <c r="Q276"/>
  <c r="Q252" s="1"/>
  <c r="N276"/>
  <c r="M276"/>
  <c r="M252" s="1"/>
  <c r="L276"/>
  <c r="L252" s="1"/>
  <c r="K276"/>
  <c r="J276"/>
  <c r="I276"/>
  <c r="H276"/>
  <c r="H252" s="1"/>
  <c r="G276"/>
  <c r="G252" s="1"/>
  <c r="F276"/>
  <c r="E276"/>
  <c r="E252" s="1"/>
  <c r="D276"/>
  <c r="D252" s="1"/>
  <c r="T275"/>
  <c r="T251" s="1"/>
  <c r="S275"/>
  <c r="S251" s="1"/>
  <c r="R275"/>
  <c r="K275"/>
  <c r="H275"/>
  <c r="H251" s="1"/>
  <c r="F275"/>
  <c r="F251" s="1"/>
  <c r="E275"/>
  <c r="E251" s="1"/>
  <c r="V274"/>
  <c r="U274"/>
  <c r="T274"/>
  <c r="S274"/>
  <c r="R274"/>
  <c r="R250" s="1"/>
  <c r="Q274"/>
  <c r="N274"/>
  <c r="N250" s="1"/>
  <c r="M274"/>
  <c r="L274"/>
  <c r="K274"/>
  <c r="J274"/>
  <c r="J250" s="1"/>
  <c r="I274"/>
  <c r="H274"/>
  <c r="G274"/>
  <c r="F274"/>
  <c r="E274"/>
  <c r="D274"/>
  <c r="V273"/>
  <c r="V249" s="1"/>
  <c r="U273"/>
  <c r="U249" s="1"/>
  <c r="T273"/>
  <c r="S273"/>
  <c r="R273"/>
  <c r="Q273"/>
  <c r="O273"/>
  <c r="N273"/>
  <c r="M273"/>
  <c r="L273"/>
  <c r="K273"/>
  <c r="J273"/>
  <c r="I273"/>
  <c r="P273" s="1"/>
  <c r="H273"/>
  <c r="G273"/>
  <c r="F273"/>
  <c r="E273"/>
  <c r="D273"/>
  <c r="V272"/>
  <c r="V248" s="1"/>
  <c r="U272"/>
  <c r="T272"/>
  <c r="T248" s="1"/>
  <c r="S272"/>
  <c r="R272"/>
  <c r="Q272"/>
  <c r="Q248" s="1"/>
  <c r="N272"/>
  <c r="M272"/>
  <c r="L272"/>
  <c r="L248" s="1"/>
  <c r="K272"/>
  <c r="O272" s="1"/>
  <c r="P272" s="1"/>
  <c r="J272"/>
  <c r="I272"/>
  <c r="H272"/>
  <c r="H248" s="1"/>
  <c r="G272"/>
  <c r="F272"/>
  <c r="E272"/>
  <c r="E248" s="1"/>
  <c r="D272"/>
  <c r="D248" s="1"/>
  <c r="U271"/>
  <c r="S271"/>
  <c r="R271"/>
  <c r="Q271"/>
  <c r="M271"/>
  <c r="L271"/>
  <c r="K271"/>
  <c r="O271" s="1"/>
  <c r="J271"/>
  <c r="I271"/>
  <c r="F271"/>
  <c r="E271"/>
  <c r="D271"/>
  <c r="V270"/>
  <c r="U270"/>
  <c r="T270"/>
  <c r="S270"/>
  <c r="R270"/>
  <c r="R246" s="1"/>
  <c r="Q270"/>
  <c r="N270"/>
  <c r="M270"/>
  <c r="L270"/>
  <c r="L246" s="1"/>
  <c r="K270"/>
  <c r="J270"/>
  <c r="I270"/>
  <c r="H270"/>
  <c r="H246" s="1"/>
  <c r="G270"/>
  <c r="F270"/>
  <c r="F246" s="1"/>
  <c r="E270"/>
  <c r="D270"/>
  <c r="U269"/>
  <c r="U244" s="1"/>
  <c r="T269"/>
  <c r="T244" s="1"/>
  <c r="R269"/>
  <c r="Q269"/>
  <c r="Q244" s="1"/>
  <c r="N269"/>
  <c r="N244" s="1"/>
  <c r="M269"/>
  <c r="M244" s="1"/>
  <c r="K269"/>
  <c r="I269"/>
  <c r="H269"/>
  <c r="H244" s="1"/>
  <c r="G269"/>
  <c r="G244" s="1"/>
  <c r="F269"/>
  <c r="F244" s="1"/>
  <c r="V268"/>
  <c r="U268"/>
  <c r="U243" s="1"/>
  <c r="T268"/>
  <c r="T243" s="1"/>
  <c r="S268"/>
  <c r="R268"/>
  <c r="Q268"/>
  <c r="N268"/>
  <c r="M268"/>
  <c r="M243" s="1"/>
  <c r="L268"/>
  <c r="J268"/>
  <c r="I268"/>
  <c r="H268"/>
  <c r="H243" s="1"/>
  <c r="G268"/>
  <c r="F268"/>
  <c r="E268"/>
  <c r="D268"/>
  <c r="V267"/>
  <c r="V242" s="1"/>
  <c r="U267"/>
  <c r="T267"/>
  <c r="S267"/>
  <c r="S242" s="1"/>
  <c r="R267"/>
  <c r="Q267"/>
  <c r="O267"/>
  <c r="N267"/>
  <c r="M267"/>
  <c r="L267"/>
  <c r="K267"/>
  <c r="J267"/>
  <c r="J242" s="1"/>
  <c r="I267"/>
  <c r="P267" s="1"/>
  <c r="H267"/>
  <c r="G267"/>
  <c r="G242" s="1"/>
  <c r="F267"/>
  <c r="E267"/>
  <c r="D267"/>
  <c r="D242" s="1"/>
  <c r="V266"/>
  <c r="K266"/>
  <c r="H266"/>
  <c r="E266"/>
  <c r="Q265"/>
  <c r="E265"/>
  <c r="V263"/>
  <c r="U263"/>
  <c r="T263"/>
  <c r="S263"/>
  <c r="R263"/>
  <c r="Q263"/>
  <c r="N263"/>
  <c r="M263"/>
  <c r="L263"/>
  <c r="K263"/>
  <c r="J263"/>
  <c r="H263"/>
  <c r="G263"/>
  <c r="F263"/>
  <c r="E263"/>
  <c r="D263"/>
  <c r="F262"/>
  <c r="D262"/>
  <c r="N261"/>
  <c r="M261"/>
  <c r="J261"/>
  <c r="I261"/>
  <c r="E261"/>
  <c r="V259"/>
  <c r="U259"/>
  <c r="S259"/>
  <c r="R259"/>
  <c r="Q259"/>
  <c r="L259"/>
  <c r="G259"/>
  <c r="F259"/>
  <c r="E259"/>
  <c r="D259"/>
  <c r="V258"/>
  <c r="U258"/>
  <c r="T258"/>
  <c r="S258"/>
  <c r="R258"/>
  <c r="Q258"/>
  <c r="N258"/>
  <c r="M258"/>
  <c r="L258"/>
  <c r="K258"/>
  <c r="O258" s="1"/>
  <c r="J258"/>
  <c r="H258"/>
  <c r="G258"/>
  <c r="F258"/>
  <c r="E258"/>
  <c r="D258"/>
  <c r="S257"/>
  <c r="R257"/>
  <c r="Q257"/>
  <c r="N257"/>
  <c r="K257"/>
  <c r="G257"/>
  <c r="V256"/>
  <c r="U256"/>
  <c r="T256"/>
  <c r="S256"/>
  <c r="R256"/>
  <c r="N256"/>
  <c r="M256"/>
  <c r="L256"/>
  <c r="J256"/>
  <c r="I256"/>
  <c r="H256"/>
  <c r="G256"/>
  <c r="F256"/>
  <c r="E256"/>
  <c r="V255"/>
  <c r="U255"/>
  <c r="T255"/>
  <c r="S255"/>
  <c r="Q255"/>
  <c r="N255"/>
  <c r="M255"/>
  <c r="J255"/>
  <c r="H255"/>
  <c r="G255"/>
  <c r="E255"/>
  <c r="D255"/>
  <c r="V254"/>
  <c r="T254"/>
  <c r="Q254"/>
  <c r="J254"/>
  <c r="H254"/>
  <c r="D254"/>
  <c r="V252"/>
  <c r="T252"/>
  <c r="N252"/>
  <c r="K252"/>
  <c r="O252" s="1"/>
  <c r="P252" s="1"/>
  <c r="J252"/>
  <c r="F252"/>
  <c r="R251"/>
  <c r="N251"/>
  <c r="K251"/>
  <c r="V250"/>
  <c r="I250"/>
  <c r="H250"/>
  <c r="F250"/>
  <c r="D250"/>
  <c r="T249"/>
  <c r="S249"/>
  <c r="N249"/>
  <c r="M249"/>
  <c r="H249"/>
  <c r="U248"/>
  <c r="R248"/>
  <c r="N248"/>
  <c r="J248"/>
  <c r="F248"/>
  <c r="V246"/>
  <c r="U246"/>
  <c r="T246"/>
  <c r="S246"/>
  <c r="Q246"/>
  <c r="N246"/>
  <c r="M246"/>
  <c r="J246"/>
  <c r="I246"/>
  <c r="G246"/>
  <c r="E246"/>
  <c r="D246"/>
  <c r="V245"/>
  <c r="U245"/>
  <c r="T245"/>
  <c r="S245"/>
  <c r="R245"/>
  <c r="Q245"/>
  <c r="N245"/>
  <c r="M245"/>
  <c r="L245"/>
  <c r="K245"/>
  <c r="O245" s="1"/>
  <c r="J245"/>
  <c r="I245"/>
  <c r="P245" s="1"/>
  <c r="H245"/>
  <c r="G245"/>
  <c r="F245"/>
  <c r="E245"/>
  <c r="D245"/>
  <c r="V244"/>
  <c r="R244"/>
  <c r="K244"/>
  <c r="J244"/>
  <c r="I244"/>
  <c r="S243"/>
  <c r="Q243"/>
  <c r="K243"/>
  <c r="G243"/>
  <c r="F243"/>
  <c r="D243"/>
  <c r="U242"/>
  <c r="T242"/>
  <c r="R242"/>
  <c r="Q242"/>
  <c r="N242"/>
  <c r="L242"/>
  <c r="F242"/>
  <c r="E242"/>
  <c r="P238"/>
  <c r="O238"/>
  <c r="O237"/>
  <c r="P237" s="1"/>
  <c r="P236"/>
  <c r="O236"/>
  <c r="O235"/>
  <c r="P235" s="1"/>
  <c r="T234"/>
  <c r="N234"/>
  <c r="H234"/>
  <c r="O232"/>
  <c r="P232" s="1"/>
  <c r="P231"/>
  <c r="O231"/>
  <c r="M230"/>
  <c r="J230"/>
  <c r="J229" s="1"/>
  <c r="G230"/>
  <c r="M229"/>
  <c r="G229"/>
  <c r="O228"/>
  <c r="P228" s="1"/>
  <c r="P227"/>
  <c r="O227"/>
  <c r="R226"/>
  <c r="L226"/>
  <c r="R225"/>
  <c r="L225"/>
  <c r="O223"/>
  <c r="P223" s="1"/>
  <c r="P222"/>
  <c r="O222"/>
  <c r="V221"/>
  <c r="U221"/>
  <c r="T221"/>
  <c r="S221"/>
  <c r="R221"/>
  <c r="Q221"/>
  <c r="N221"/>
  <c r="M221"/>
  <c r="L221"/>
  <c r="K221"/>
  <c r="O221" s="1"/>
  <c r="P221" s="1"/>
  <c r="J221"/>
  <c r="I221"/>
  <c r="H221"/>
  <c r="G221"/>
  <c r="F221"/>
  <c r="E221"/>
  <c r="D221"/>
  <c r="V220"/>
  <c r="U220"/>
  <c r="T220"/>
  <c r="S220"/>
  <c r="R220"/>
  <c r="Q220"/>
  <c r="N220"/>
  <c r="M220"/>
  <c r="L220"/>
  <c r="K220"/>
  <c r="J220"/>
  <c r="I220"/>
  <c r="H220"/>
  <c r="G220"/>
  <c r="F220"/>
  <c r="E220"/>
  <c r="D220"/>
  <c r="V219"/>
  <c r="U219"/>
  <c r="S219"/>
  <c r="R219"/>
  <c r="Q219"/>
  <c r="N219"/>
  <c r="M219"/>
  <c r="L219"/>
  <c r="O219" s="1"/>
  <c r="K219"/>
  <c r="J219"/>
  <c r="I219"/>
  <c r="H219"/>
  <c r="G219"/>
  <c r="F219"/>
  <c r="E219"/>
  <c r="D219"/>
  <c r="S218"/>
  <c r="N218"/>
  <c r="M218"/>
  <c r="G218"/>
  <c r="V217"/>
  <c r="U217"/>
  <c r="T217"/>
  <c r="S217"/>
  <c r="R217"/>
  <c r="Q217"/>
  <c r="N217"/>
  <c r="M217"/>
  <c r="L217"/>
  <c r="K217"/>
  <c r="O217" s="1"/>
  <c r="J217"/>
  <c r="H217"/>
  <c r="O216"/>
  <c r="P216" s="1"/>
  <c r="V215"/>
  <c r="J215"/>
  <c r="G215"/>
  <c r="V214"/>
  <c r="U214"/>
  <c r="T214"/>
  <c r="S214"/>
  <c r="R214"/>
  <c r="N214"/>
  <c r="M214"/>
  <c r="L214"/>
  <c r="K214"/>
  <c r="O214" s="1"/>
  <c r="J214"/>
  <c r="I214"/>
  <c r="P214" s="1"/>
  <c r="H214"/>
  <c r="G214"/>
  <c r="F214"/>
  <c r="E214"/>
  <c r="D214"/>
  <c r="O213"/>
  <c r="P213" s="1"/>
  <c r="V212"/>
  <c r="U212"/>
  <c r="T212"/>
  <c r="S212"/>
  <c r="R212"/>
  <c r="Q212"/>
  <c r="N212"/>
  <c r="M212"/>
  <c r="L212"/>
  <c r="K212"/>
  <c r="J212"/>
  <c r="I212"/>
  <c r="H212"/>
  <c r="G212"/>
  <c r="F212"/>
  <c r="E212"/>
  <c r="D212"/>
  <c r="V211"/>
  <c r="U211"/>
  <c r="T211"/>
  <c r="S211"/>
  <c r="R211"/>
  <c r="Q211"/>
  <c r="N211"/>
  <c r="M211"/>
  <c r="L211"/>
  <c r="O211" s="1"/>
  <c r="K211"/>
  <c r="J211"/>
  <c r="I211"/>
  <c r="H211"/>
  <c r="G211"/>
  <c r="F211"/>
  <c r="E211"/>
  <c r="D211"/>
  <c r="P210"/>
  <c r="O210"/>
  <c r="P209"/>
  <c r="O209"/>
  <c r="V208"/>
  <c r="U208"/>
  <c r="T208"/>
  <c r="T203" s="1"/>
  <c r="S208"/>
  <c r="R208"/>
  <c r="Q208"/>
  <c r="N208"/>
  <c r="M208"/>
  <c r="L208"/>
  <c r="K208"/>
  <c r="J208"/>
  <c r="I208"/>
  <c r="H208"/>
  <c r="H203" s="1"/>
  <c r="G208"/>
  <c r="G203" s="1"/>
  <c r="F208"/>
  <c r="E208"/>
  <c r="D208"/>
  <c r="P207"/>
  <c r="O207"/>
  <c r="O206"/>
  <c r="P206" s="1"/>
  <c r="V205"/>
  <c r="U205"/>
  <c r="T205"/>
  <c r="S205"/>
  <c r="R205"/>
  <c r="Q205"/>
  <c r="N205"/>
  <c r="M205"/>
  <c r="L205"/>
  <c r="K205"/>
  <c r="K203" s="1"/>
  <c r="J205"/>
  <c r="I205"/>
  <c r="H205"/>
  <c r="G205"/>
  <c r="F205"/>
  <c r="E205"/>
  <c r="D205"/>
  <c r="O204"/>
  <c r="P204" s="1"/>
  <c r="P202"/>
  <c r="O202"/>
  <c r="P201"/>
  <c r="O201"/>
  <c r="P200"/>
  <c r="O200"/>
  <c r="V199"/>
  <c r="V198" s="1"/>
  <c r="T199"/>
  <c r="T198" s="1"/>
  <c r="N199"/>
  <c r="N198" s="1"/>
  <c r="H199"/>
  <c r="H198" s="1"/>
  <c r="E199"/>
  <c r="E198" s="1"/>
  <c r="O196"/>
  <c r="P196" s="1"/>
  <c r="G196"/>
  <c r="V195"/>
  <c r="U195"/>
  <c r="T195"/>
  <c r="S195"/>
  <c r="R195"/>
  <c r="Q195"/>
  <c r="N195"/>
  <c r="M195"/>
  <c r="L195"/>
  <c r="K195"/>
  <c r="J195"/>
  <c r="I195"/>
  <c r="H195"/>
  <c r="V194"/>
  <c r="U194"/>
  <c r="T194"/>
  <c r="S194"/>
  <c r="R194"/>
  <c r="Q194"/>
  <c r="N194"/>
  <c r="O194" s="1"/>
  <c r="M194"/>
  <c r="L194"/>
  <c r="K194"/>
  <c r="J194"/>
  <c r="I194"/>
  <c r="H194"/>
  <c r="G194"/>
  <c r="F194"/>
  <c r="E194"/>
  <c r="O193"/>
  <c r="P193" s="1"/>
  <c r="P192"/>
  <c r="O192"/>
  <c r="P191"/>
  <c r="O191"/>
  <c r="O190"/>
  <c r="P190" s="1"/>
  <c r="V189"/>
  <c r="U189"/>
  <c r="T189"/>
  <c r="S189"/>
  <c r="R189"/>
  <c r="Q189"/>
  <c r="N189"/>
  <c r="M189"/>
  <c r="L189"/>
  <c r="K189"/>
  <c r="J189"/>
  <c r="I189"/>
  <c r="H189"/>
  <c r="G189"/>
  <c r="F189"/>
  <c r="E189"/>
  <c r="D189"/>
  <c r="D183" s="1"/>
  <c r="D182" s="1"/>
  <c r="O188"/>
  <c r="P188" s="1"/>
  <c r="E188"/>
  <c r="L187"/>
  <c r="F187"/>
  <c r="O186"/>
  <c r="P186" s="1"/>
  <c r="O185"/>
  <c r="P185" s="1"/>
  <c r="P184"/>
  <c r="O184"/>
  <c r="L183"/>
  <c r="L182" s="1"/>
  <c r="F183"/>
  <c r="F182" s="1"/>
  <c r="P181"/>
  <c r="O181"/>
  <c r="V180"/>
  <c r="U180"/>
  <c r="T180"/>
  <c r="S180"/>
  <c r="R180"/>
  <c r="Q180"/>
  <c r="N180"/>
  <c r="M180"/>
  <c r="L180"/>
  <c r="K180"/>
  <c r="J180"/>
  <c r="I180"/>
  <c r="H180"/>
  <c r="V179"/>
  <c r="U179"/>
  <c r="T179"/>
  <c r="S179"/>
  <c r="R179"/>
  <c r="Q179"/>
  <c r="O179"/>
  <c r="P179" s="1"/>
  <c r="N179"/>
  <c r="M179"/>
  <c r="L179"/>
  <c r="K179"/>
  <c r="J179"/>
  <c r="I179"/>
  <c r="H179"/>
  <c r="T178"/>
  <c r="N178"/>
  <c r="H178"/>
  <c r="O177"/>
  <c r="P177" s="1"/>
  <c r="V176"/>
  <c r="T176"/>
  <c r="R176"/>
  <c r="R199" s="1"/>
  <c r="R198" s="1"/>
  <c r="N176"/>
  <c r="L176"/>
  <c r="L199" s="1"/>
  <c r="L198" s="1"/>
  <c r="H176"/>
  <c r="G176"/>
  <c r="G199" s="1"/>
  <c r="G198" s="1"/>
  <c r="F176"/>
  <c r="F199" s="1"/>
  <c r="F198" s="1"/>
  <c r="E176"/>
  <c r="D176"/>
  <c r="D199" s="1"/>
  <c r="D198" s="1"/>
  <c r="V175"/>
  <c r="V174" s="1"/>
  <c r="U175"/>
  <c r="T175"/>
  <c r="S175"/>
  <c r="R175"/>
  <c r="Q175"/>
  <c r="N175"/>
  <c r="N174" s="1"/>
  <c r="M175"/>
  <c r="L175"/>
  <c r="L174" s="1"/>
  <c r="K175"/>
  <c r="J175"/>
  <c r="I175"/>
  <c r="H175"/>
  <c r="G175"/>
  <c r="F175"/>
  <c r="E175"/>
  <c r="D175"/>
  <c r="T174"/>
  <c r="M174"/>
  <c r="H174"/>
  <c r="E174"/>
  <c r="V173"/>
  <c r="U173"/>
  <c r="U171" s="1"/>
  <c r="T173"/>
  <c r="T171" s="1"/>
  <c r="S173"/>
  <c r="R173"/>
  <c r="R171" s="1"/>
  <c r="Q173"/>
  <c r="O173"/>
  <c r="P173" s="1"/>
  <c r="N173"/>
  <c r="N171" s="1"/>
  <c r="M173"/>
  <c r="L173"/>
  <c r="K173"/>
  <c r="J173"/>
  <c r="I173"/>
  <c r="H173"/>
  <c r="H171" s="1"/>
  <c r="G173"/>
  <c r="F173"/>
  <c r="F171" s="1"/>
  <c r="E173"/>
  <c r="D173"/>
  <c r="D171" s="1"/>
  <c r="P172"/>
  <c r="O172"/>
  <c r="V171"/>
  <c r="S171"/>
  <c r="Q171"/>
  <c r="M171"/>
  <c r="L171"/>
  <c r="O171" s="1"/>
  <c r="K171"/>
  <c r="J171"/>
  <c r="I171"/>
  <c r="G171"/>
  <c r="E171"/>
  <c r="V170"/>
  <c r="V169" s="1"/>
  <c r="U170"/>
  <c r="T170"/>
  <c r="S170"/>
  <c r="R170"/>
  <c r="R169" s="1"/>
  <c r="Q170"/>
  <c r="Q169" s="1"/>
  <c r="N170"/>
  <c r="M170"/>
  <c r="M169" s="1"/>
  <c r="L170"/>
  <c r="K170"/>
  <c r="J170"/>
  <c r="J169" s="1"/>
  <c r="I170"/>
  <c r="H170"/>
  <c r="G170"/>
  <c r="F170"/>
  <c r="F169" s="1"/>
  <c r="E170"/>
  <c r="D170"/>
  <c r="D169" s="1"/>
  <c r="U169"/>
  <c r="T169"/>
  <c r="S169"/>
  <c r="N169"/>
  <c r="L169"/>
  <c r="K169"/>
  <c r="O169" s="1"/>
  <c r="I169"/>
  <c r="H169"/>
  <c r="G169"/>
  <c r="E169"/>
  <c r="V168"/>
  <c r="U168"/>
  <c r="T168"/>
  <c r="S168"/>
  <c r="R168"/>
  <c r="Q168"/>
  <c r="N168"/>
  <c r="M168"/>
  <c r="L168"/>
  <c r="O168" s="1"/>
  <c r="K168"/>
  <c r="J168"/>
  <c r="I168"/>
  <c r="H168"/>
  <c r="G168"/>
  <c r="F168"/>
  <c r="E168"/>
  <c r="D168"/>
  <c r="P167"/>
  <c r="O167"/>
  <c r="V166"/>
  <c r="U166"/>
  <c r="T166"/>
  <c r="S166"/>
  <c r="R166"/>
  <c r="Q166"/>
  <c r="N166"/>
  <c r="M166"/>
  <c r="L166"/>
  <c r="K166"/>
  <c r="O166" s="1"/>
  <c r="P166" s="1"/>
  <c r="J166"/>
  <c r="I166"/>
  <c r="I164" s="1"/>
  <c r="H166"/>
  <c r="G166"/>
  <c r="F166"/>
  <c r="E166"/>
  <c r="D166"/>
  <c r="V165"/>
  <c r="U165"/>
  <c r="T165"/>
  <c r="S165"/>
  <c r="R165"/>
  <c r="Q165"/>
  <c r="N165"/>
  <c r="M165"/>
  <c r="M164" s="1"/>
  <c r="L165"/>
  <c r="K165"/>
  <c r="J165"/>
  <c r="J164" s="1"/>
  <c r="I165"/>
  <c r="H165"/>
  <c r="G165"/>
  <c r="F165"/>
  <c r="E165"/>
  <c r="D165"/>
  <c r="U164"/>
  <c r="T164"/>
  <c r="R164"/>
  <c r="Q164"/>
  <c r="N164"/>
  <c r="H164"/>
  <c r="F164"/>
  <c r="E164"/>
  <c r="V163"/>
  <c r="U163"/>
  <c r="U162" s="1"/>
  <c r="T163"/>
  <c r="T162" s="1"/>
  <c r="S163"/>
  <c r="R163"/>
  <c r="R162" s="1"/>
  <c r="Q163"/>
  <c r="N163"/>
  <c r="N162" s="1"/>
  <c r="M163"/>
  <c r="L163"/>
  <c r="L162" s="1"/>
  <c r="K163"/>
  <c r="J163"/>
  <c r="I163"/>
  <c r="I162" s="1"/>
  <c r="P162" s="1"/>
  <c r="H163"/>
  <c r="H162" s="1"/>
  <c r="G163"/>
  <c r="F163"/>
  <c r="F162" s="1"/>
  <c r="E163"/>
  <c r="D163"/>
  <c r="D162" s="1"/>
  <c r="V162"/>
  <c r="S162"/>
  <c r="Q162"/>
  <c r="M162"/>
  <c r="K162"/>
  <c r="O162" s="1"/>
  <c r="J162"/>
  <c r="G162"/>
  <c r="E162"/>
  <c r="P161"/>
  <c r="O161"/>
  <c r="V160"/>
  <c r="U160"/>
  <c r="T160"/>
  <c r="S160"/>
  <c r="R160"/>
  <c r="Q160"/>
  <c r="N160"/>
  <c r="M160"/>
  <c r="L160"/>
  <c r="K160"/>
  <c r="J160"/>
  <c r="H160"/>
  <c r="G160"/>
  <c r="F160"/>
  <c r="E160"/>
  <c r="D160"/>
  <c r="V159"/>
  <c r="U159"/>
  <c r="T159"/>
  <c r="S159"/>
  <c r="R159"/>
  <c r="Q159"/>
  <c r="N159"/>
  <c r="M159"/>
  <c r="L159"/>
  <c r="K159"/>
  <c r="O159" s="1"/>
  <c r="J159"/>
  <c r="I159"/>
  <c r="H159"/>
  <c r="G159"/>
  <c r="F159"/>
  <c r="E159"/>
  <c r="D159"/>
  <c r="P158"/>
  <c r="O158"/>
  <c r="O157"/>
  <c r="P157" s="1"/>
  <c r="K156"/>
  <c r="D156"/>
  <c r="V155"/>
  <c r="U155"/>
  <c r="T155"/>
  <c r="S155"/>
  <c r="R155"/>
  <c r="Q155"/>
  <c r="O155"/>
  <c r="N155"/>
  <c r="M155"/>
  <c r="L155"/>
  <c r="K155"/>
  <c r="J155"/>
  <c r="I155"/>
  <c r="H155"/>
  <c r="G155"/>
  <c r="F155"/>
  <c r="E155"/>
  <c r="D155"/>
  <c r="V154"/>
  <c r="U154"/>
  <c r="T154"/>
  <c r="S154"/>
  <c r="R154"/>
  <c r="Q154"/>
  <c r="N154"/>
  <c r="O154" s="1"/>
  <c r="P154" s="1"/>
  <c r="M154"/>
  <c r="L154"/>
  <c r="K154"/>
  <c r="J154"/>
  <c r="I154"/>
  <c r="H154"/>
  <c r="G154"/>
  <c r="F154"/>
  <c r="F152" s="1"/>
  <c r="E154"/>
  <c r="D154"/>
  <c r="V153"/>
  <c r="V152" s="1"/>
  <c r="U153"/>
  <c r="U152" s="1"/>
  <c r="T153"/>
  <c r="S153"/>
  <c r="R153"/>
  <c r="Q153"/>
  <c r="N153"/>
  <c r="M153"/>
  <c r="M152" s="1"/>
  <c r="L153"/>
  <c r="K153"/>
  <c r="O153" s="1"/>
  <c r="J153"/>
  <c r="J152" s="1"/>
  <c r="I153"/>
  <c r="I152" s="1"/>
  <c r="H153"/>
  <c r="G153"/>
  <c r="F153"/>
  <c r="E153"/>
  <c r="E152" s="1"/>
  <c r="E151" s="1"/>
  <c r="D153"/>
  <c r="T152"/>
  <c r="R152"/>
  <c r="Q152"/>
  <c r="N152"/>
  <c r="L152"/>
  <c r="H152"/>
  <c r="D152"/>
  <c r="V150"/>
  <c r="U150"/>
  <c r="T150"/>
  <c r="S150"/>
  <c r="R150"/>
  <c r="Q150"/>
  <c r="N150"/>
  <c r="M150"/>
  <c r="L150"/>
  <c r="K150"/>
  <c r="J150"/>
  <c r="I150"/>
  <c r="H150"/>
  <c r="G150"/>
  <c r="F150"/>
  <c r="E150"/>
  <c r="D150"/>
  <c r="V149"/>
  <c r="U149"/>
  <c r="T149"/>
  <c r="S149"/>
  <c r="R149"/>
  <c r="Q149"/>
  <c r="M149"/>
  <c r="L149"/>
  <c r="K149"/>
  <c r="H149"/>
  <c r="G149"/>
  <c r="F149"/>
  <c r="E149"/>
  <c r="D149"/>
  <c r="P148"/>
  <c r="O148"/>
  <c r="V147"/>
  <c r="U147"/>
  <c r="T147"/>
  <c r="S147"/>
  <c r="R147"/>
  <c r="Q147"/>
  <c r="N147"/>
  <c r="M147"/>
  <c r="L147"/>
  <c r="K147"/>
  <c r="O147" s="1"/>
  <c r="J147"/>
  <c r="I147"/>
  <c r="P147" s="1"/>
  <c r="H147"/>
  <c r="G147"/>
  <c r="F147"/>
  <c r="E147"/>
  <c r="D147"/>
  <c r="O146"/>
  <c r="P146" s="1"/>
  <c r="V145"/>
  <c r="U145"/>
  <c r="T145"/>
  <c r="S145"/>
  <c r="R145"/>
  <c r="Q145"/>
  <c r="O145"/>
  <c r="N145"/>
  <c r="M145"/>
  <c r="L145"/>
  <c r="K145"/>
  <c r="J145"/>
  <c r="I145"/>
  <c r="H145"/>
  <c r="G145"/>
  <c r="F145"/>
  <c r="E145"/>
  <c r="D145"/>
  <c r="T144"/>
  <c r="N144"/>
  <c r="H144"/>
  <c r="F144"/>
  <c r="G143"/>
  <c r="P142"/>
  <c r="O142"/>
  <c r="V141"/>
  <c r="J141"/>
  <c r="H141"/>
  <c r="G141"/>
  <c r="F141"/>
  <c r="V140"/>
  <c r="U140"/>
  <c r="T140"/>
  <c r="S140"/>
  <c r="R140"/>
  <c r="Q140"/>
  <c r="N140"/>
  <c r="M140"/>
  <c r="L140"/>
  <c r="O140" s="1"/>
  <c r="K140"/>
  <c r="J140"/>
  <c r="I140"/>
  <c r="H140"/>
  <c r="G140"/>
  <c r="F140"/>
  <c r="E140"/>
  <c r="D140"/>
  <c r="V139"/>
  <c r="U139"/>
  <c r="T139"/>
  <c r="S139"/>
  <c r="R139"/>
  <c r="Q139"/>
  <c r="N139"/>
  <c r="O139" s="1"/>
  <c r="P139" s="1"/>
  <c r="M139"/>
  <c r="L139"/>
  <c r="K139"/>
  <c r="J139"/>
  <c r="I139"/>
  <c r="H139"/>
  <c r="G139"/>
  <c r="F139"/>
  <c r="F137" s="1"/>
  <c r="F136" s="1"/>
  <c r="E139"/>
  <c r="D139"/>
  <c r="V138"/>
  <c r="U138"/>
  <c r="T138"/>
  <c r="S138"/>
  <c r="R138"/>
  <c r="Q138"/>
  <c r="N138"/>
  <c r="M138"/>
  <c r="L138"/>
  <c r="K138"/>
  <c r="O138" s="1"/>
  <c r="J138"/>
  <c r="I138"/>
  <c r="H138"/>
  <c r="G138"/>
  <c r="F138"/>
  <c r="E138"/>
  <c r="D138"/>
  <c r="P135"/>
  <c r="O135"/>
  <c r="V134"/>
  <c r="U134"/>
  <c r="T134"/>
  <c r="S134"/>
  <c r="R134"/>
  <c r="Q134"/>
  <c r="N134"/>
  <c r="M134"/>
  <c r="L134"/>
  <c r="L132" s="1"/>
  <c r="K134"/>
  <c r="J134"/>
  <c r="I134"/>
  <c r="H134"/>
  <c r="G134"/>
  <c r="F134"/>
  <c r="F132" s="1"/>
  <c r="E134"/>
  <c r="D134"/>
  <c r="D132" s="1"/>
  <c r="V133"/>
  <c r="V132" s="1"/>
  <c r="U133"/>
  <c r="U132" s="1"/>
  <c r="T133"/>
  <c r="S133"/>
  <c r="S132" s="1"/>
  <c r="R133"/>
  <c r="Q133"/>
  <c r="N133"/>
  <c r="M133"/>
  <c r="L133"/>
  <c r="K133"/>
  <c r="K132" s="1"/>
  <c r="J133"/>
  <c r="I133"/>
  <c r="I132" s="1"/>
  <c r="H133"/>
  <c r="H132" s="1"/>
  <c r="G133"/>
  <c r="G132" s="1"/>
  <c r="F133"/>
  <c r="E133"/>
  <c r="E132" s="1"/>
  <c r="D133"/>
  <c r="T132"/>
  <c r="R132"/>
  <c r="Q132"/>
  <c r="N132"/>
  <c r="J132"/>
  <c r="S131"/>
  <c r="Q131"/>
  <c r="Q130" s="1"/>
  <c r="M131"/>
  <c r="M130" s="1"/>
  <c r="G131"/>
  <c r="G130" s="1"/>
  <c r="E131"/>
  <c r="S130"/>
  <c r="E130"/>
  <c r="D130"/>
  <c r="O128"/>
  <c r="P128" s="1"/>
  <c r="P127"/>
  <c r="O127"/>
  <c r="P126"/>
  <c r="O126"/>
  <c r="O125"/>
  <c r="P125" s="1"/>
  <c r="E125"/>
  <c r="O124"/>
  <c r="P124" s="1"/>
  <c r="O123"/>
  <c r="P123" s="1"/>
  <c r="O122"/>
  <c r="P122" s="1"/>
  <c r="P121"/>
  <c r="O121"/>
  <c r="O120"/>
  <c r="P120" s="1"/>
  <c r="O119"/>
  <c r="P119" s="1"/>
  <c r="V118"/>
  <c r="V234" s="1"/>
  <c r="U118"/>
  <c r="T118"/>
  <c r="S118"/>
  <c r="S234" s="1"/>
  <c r="R118"/>
  <c r="R234" s="1"/>
  <c r="Q118"/>
  <c r="Q117" s="1"/>
  <c r="Q233" s="1"/>
  <c r="O118"/>
  <c r="P118" s="1"/>
  <c r="N118"/>
  <c r="M118"/>
  <c r="M234" s="1"/>
  <c r="L118"/>
  <c r="L234" s="1"/>
  <c r="K118"/>
  <c r="K234" s="1"/>
  <c r="O234" s="1"/>
  <c r="J118"/>
  <c r="J234" s="1"/>
  <c r="I118"/>
  <c r="H118"/>
  <c r="G118"/>
  <c r="G234" s="1"/>
  <c r="F118"/>
  <c r="F117" s="1"/>
  <c r="F233" s="1"/>
  <c r="E118"/>
  <c r="E117" s="1"/>
  <c r="E233" s="1"/>
  <c r="D118"/>
  <c r="V117"/>
  <c r="V233" s="1"/>
  <c r="T117"/>
  <c r="T233" s="1"/>
  <c r="N117"/>
  <c r="N233" s="1"/>
  <c r="M117"/>
  <c r="M233" s="1"/>
  <c r="L117"/>
  <c r="L233" s="1"/>
  <c r="K117"/>
  <c r="K233" s="1"/>
  <c r="J117"/>
  <c r="J233" s="1"/>
  <c r="H117"/>
  <c r="H233" s="1"/>
  <c r="G117"/>
  <c r="G233" s="1"/>
  <c r="P116"/>
  <c r="O116"/>
  <c r="O115"/>
  <c r="P115" s="1"/>
  <c r="V114"/>
  <c r="V230" s="1"/>
  <c r="V229" s="1"/>
  <c r="U114"/>
  <c r="U113" s="1"/>
  <c r="T114"/>
  <c r="T230" s="1"/>
  <c r="T229" s="1"/>
  <c r="R114"/>
  <c r="R230" s="1"/>
  <c r="R229" s="1"/>
  <c r="Q114"/>
  <c r="Q230" s="1"/>
  <c r="Q229" s="1"/>
  <c r="N114"/>
  <c r="N230" s="1"/>
  <c r="N229" s="1"/>
  <c r="M114"/>
  <c r="L114"/>
  <c r="L230" s="1"/>
  <c r="L229" s="1"/>
  <c r="K114"/>
  <c r="J114"/>
  <c r="I114"/>
  <c r="I113" s="1"/>
  <c r="H114"/>
  <c r="H230" s="1"/>
  <c r="H229" s="1"/>
  <c r="E114"/>
  <c r="E230" s="1"/>
  <c r="E229" s="1"/>
  <c r="D114"/>
  <c r="D230" s="1"/>
  <c r="D229" s="1"/>
  <c r="V113"/>
  <c r="T113"/>
  <c r="M113"/>
  <c r="L113"/>
  <c r="K113"/>
  <c r="J113"/>
  <c r="H113"/>
  <c r="G113"/>
  <c r="F113"/>
  <c r="P112"/>
  <c r="O112"/>
  <c r="O111"/>
  <c r="P111" s="1"/>
  <c r="V110"/>
  <c r="U110"/>
  <c r="U109" s="1"/>
  <c r="S110"/>
  <c r="R110"/>
  <c r="Q110"/>
  <c r="Q109" s="1"/>
  <c r="N110"/>
  <c r="N109" s="1"/>
  <c r="M110"/>
  <c r="M109" s="1"/>
  <c r="L110"/>
  <c r="F110"/>
  <c r="F109" s="1"/>
  <c r="E110"/>
  <c r="D110"/>
  <c r="V109"/>
  <c r="V226" s="1"/>
  <c r="T109"/>
  <c r="T108" s="1"/>
  <c r="T224" s="1"/>
  <c r="S109"/>
  <c r="S225" s="1"/>
  <c r="R109"/>
  <c r="L109"/>
  <c r="G109"/>
  <c r="E109"/>
  <c r="D109"/>
  <c r="D226" s="1"/>
  <c r="L108"/>
  <c r="L224" s="1"/>
  <c r="O107"/>
  <c r="P107" s="1"/>
  <c r="V106"/>
  <c r="U106"/>
  <c r="T106"/>
  <c r="S106"/>
  <c r="R106"/>
  <c r="Q106"/>
  <c r="N106"/>
  <c r="M106"/>
  <c r="O106" s="1"/>
  <c r="L106"/>
  <c r="K106"/>
  <c r="J106"/>
  <c r="I106"/>
  <c r="H106"/>
  <c r="G106"/>
  <c r="F106"/>
  <c r="E106"/>
  <c r="D106"/>
  <c r="O105"/>
  <c r="P105" s="1"/>
  <c r="P104"/>
  <c r="O104"/>
  <c r="T103"/>
  <c r="T219" s="1"/>
  <c r="S103"/>
  <c r="P103"/>
  <c r="O103"/>
  <c r="V102"/>
  <c r="V218" s="1"/>
  <c r="V203" s="1"/>
  <c r="U102"/>
  <c r="U218" s="1"/>
  <c r="T102"/>
  <c r="T218" s="1"/>
  <c r="S102"/>
  <c r="R102"/>
  <c r="R218" s="1"/>
  <c r="Q102"/>
  <c r="Q218" s="1"/>
  <c r="N102"/>
  <c r="M102"/>
  <c r="L102"/>
  <c r="L218" s="1"/>
  <c r="K102"/>
  <c r="K218" s="1"/>
  <c r="J102"/>
  <c r="J218" s="1"/>
  <c r="J203" s="1"/>
  <c r="I102"/>
  <c r="I218" s="1"/>
  <c r="H102"/>
  <c r="H218" s="1"/>
  <c r="G102"/>
  <c r="F102"/>
  <c r="F218" s="1"/>
  <c r="E102"/>
  <c r="E218" s="1"/>
  <c r="D102"/>
  <c r="D218" s="1"/>
  <c r="O101"/>
  <c r="J101"/>
  <c r="I101"/>
  <c r="I217" s="1"/>
  <c r="P217" s="1"/>
  <c r="O100"/>
  <c r="P100" s="1"/>
  <c r="P99"/>
  <c r="P195" s="1"/>
  <c r="O99"/>
  <c r="O195" s="1"/>
  <c r="U98"/>
  <c r="U215" s="1"/>
  <c r="T98"/>
  <c r="T215" s="1"/>
  <c r="S98"/>
  <c r="S215" s="1"/>
  <c r="R98"/>
  <c r="R215" s="1"/>
  <c r="Q98"/>
  <c r="Q215" s="1"/>
  <c r="M98"/>
  <c r="M215" s="1"/>
  <c r="L98"/>
  <c r="L215" s="1"/>
  <c r="K98"/>
  <c r="K215" s="1"/>
  <c r="I98"/>
  <c r="H98"/>
  <c r="H215" s="1"/>
  <c r="F98"/>
  <c r="F215" s="1"/>
  <c r="E98"/>
  <c r="E215" s="1"/>
  <c r="D98"/>
  <c r="D215" s="1"/>
  <c r="D203" s="1"/>
  <c r="R97"/>
  <c r="Q97"/>
  <c r="Q214" s="1"/>
  <c r="O97"/>
  <c r="P97" s="1"/>
  <c r="P96"/>
  <c r="O96"/>
  <c r="O95"/>
  <c r="P95" s="1"/>
  <c r="P94"/>
  <c r="O94"/>
  <c r="P93"/>
  <c r="O93"/>
  <c r="O92"/>
  <c r="P92" s="1"/>
  <c r="P91"/>
  <c r="O91"/>
  <c r="O90"/>
  <c r="P90" s="1"/>
  <c r="O89"/>
  <c r="P89" s="1"/>
  <c r="O88"/>
  <c r="P88" s="1"/>
  <c r="P87"/>
  <c r="O87"/>
  <c r="O86"/>
  <c r="P86" s="1"/>
  <c r="V85"/>
  <c r="V187" s="1"/>
  <c r="V183" s="1"/>
  <c r="V182" s="1"/>
  <c r="U85"/>
  <c r="U187" s="1"/>
  <c r="U183" s="1"/>
  <c r="U182" s="1"/>
  <c r="T85"/>
  <c r="T187" s="1"/>
  <c r="T183" s="1"/>
  <c r="T182" s="1"/>
  <c r="S85"/>
  <c r="S187" s="1"/>
  <c r="S183" s="1"/>
  <c r="S182" s="1"/>
  <c r="O85"/>
  <c r="N85"/>
  <c r="N187" s="1"/>
  <c r="N183" s="1"/>
  <c r="N182" s="1"/>
  <c r="M85"/>
  <c r="M187" s="1"/>
  <c r="M183" s="1"/>
  <c r="M182" s="1"/>
  <c r="L85"/>
  <c r="K85"/>
  <c r="K187" s="1"/>
  <c r="J85"/>
  <c r="J187" s="1"/>
  <c r="J183" s="1"/>
  <c r="J182" s="1"/>
  <c r="I85"/>
  <c r="I187" s="1"/>
  <c r="H85"/>
  <c r="H187" s="1"/>
  <c r="H183" s="1"/>
  <c r="H182" s="1"/>
  <c r="G85"/>
  <c r="G187" s="1"/>
  <c r="G183" s="1"/>
  <c r="G182" s="1"/>
  <c r="F85"/>
  <c r="D85"/>
  <c r="D187" s="1"/>
  <c r="P84"/>
  <c r="O84"/>
  <c r="P83"/>
  <c r="O83"/>
  <c r="O82"/>
  <c r="P82" s="1"/>
  <c r="O81"/>
  <c r="P81" s="1"/>
  <c r="P80"/>
  <c r="O80"/>
  <c r="O79"/>
  <c r="P79" s="1"/>
  <c r="V78"/>
  <c r="V76" s="1"/>
  <c r="U78"/>
  <c r="U76" s="1"/>
  <c r="U75" s="1"/>
  <c r="T78"/>
  <c r="T76" s="1"/>
  <c r="T75" s="1"/>
  <c r="S78"/>
  <c r="R78"/>
  <c r="Q78"/>
  <c r="O78"/>
  <c r="P78" s="1"/>
  <c r="N78"/>
  <c r="M78"/>
  <c r="L78"/>
  <c r="K78"/>
  <c r="J78"/>
  <c r="J76" s="1"/>
  <c r="J75" s="1"/>
  <c r="I78"/>
  <c r="H78"/>
  <c r="H76" s="1"/>
  <c r="H75" s="1"/>
  <c r="G78"/>
  <c r="F78"/>
  <c r="F76" s="1"/>
  <c r="F75" s="1"/>
  <c r="E78"/>
  <c r="D78"/>
  <c r="D76" s="1"/>
  <c r="P77"/>
  <c r="O77"/>
  <c r="M76"/>
  <c r="M75" s="1"/>
  <c r="L76"/>
  <c r="L75" s="1"/>
  <c r="K76"/>
  <c r="K75" s="1"/>
  <c r="I76"/>
  <c r="I75" s="1"/>
  <c r="V75"/>
  <c r="D75"/>
  <c r="O74"/>
  <c r="P74" s="1"/>
  <c r="P73"/>
  <c r="O73"/>
  <c r="O72"/>
  <c r="P72" s="1"/>
  <c r="P71"/>
  <c r="O71"/>
  <c r="O70"/>
  <c r="P70" s="1"/>
  <c r="O69"/>
  <c r="P69" s="1"/>
  <c r="O68"/>
  <c r="P68" s="1"/>
  <c r="V67"/>
  <c r="V178" s="1"/>
  <c r="U67"/>
  <c r="U178" s="1"/>
  <c r="T67"/>
  <c r="S67"/>
  <c r="S178" s="1"/>
  <c r="R67"/>
  <c r="R178" s="1"/>
  <c r="Q67"/>
  <c r="Q178" s="1"/>
  <c r="N67"/>
  <c r="M67"/>
  <c r="M178" s="1"/>
  <c r="L67"/>
  <c r="L178" s="1"/>
  <c r="K67"/>
  <c r="K178" s="1"/>
  <c r="J67"/>
  <c r="J178" s="1"/>
  <c r="I67"/>
  <c r="I178" s="1"/>
  <c r="H67"/>
  <c r="G67"/>
  <c r="F67"/>
  <c r="E67"/>
  <c r="D67"/>
  <c r="P66"/>
  <c r="O66"/>
  <c r="V65"/>
  <c r="T65"/>
  <c r="R65"/>
  <c r="N65"/>
  <c r="M65"/>
  <c r="L65"/>
  <c r="I65"/>
  <c r="H65"/>
  <c r="G65"/>
  <c r="F65"/>
  <c r="E65"/>
  <c r="D65"/>
  <c r="U64"/>
  <c r="U176" s="1"/>
  <c r="S64"/>
  <c r="S176" s="1"/>
  <c r="S199" s="1"/>
  <c r="S198" s="1"/>
  <c r="Q64"/>
  <c r="M64"/>
  <c r="M176" s="1"/>
  <c r="M199" s="1"/>
  <c r="M198" s="1"/>
  <c r="L64"/>
  <c r="K64"/>
  <c r="J64"/>
  <c r="J176" s="1"/>
  <c r="J199" s="1"/>
  <c r="J198" s="1"/>
  <c r="I64"/>
  <c r="I176" s="1"/>
  <c r="O63"/>
  <c r="P63" s="1"/>
  <c r="V62"/>
  <c r="U62"/>
  <c r="T62"/>
  <c r="S62"/>
  <c r="R62"/>
  <c r="Q62"/>
  <c r="N62"/>
  <c r="M62"/>
  <c r="L62"/>
  <c r="K62"/>
  <c r="O62" s="1"/>
  <c r="J62"/>
  <c r="I62"/>
  <c r="H62"/>
  <c r="G62"/>
  <c r="F62"/>
  <c r="E62"/>
  <c r="D62"/>
  <c r="O61"/>
  <c r="P61" s="1"/>
  <c r="P60"/>
  <c r="O60"/>
  <c r="P59"/>
  <c r="O59"/>
  <c r="V58"/>
  <c r="U58"/>
  <c r="T58"/>
  <c r="S58"/>
  <c r="R58"/>
  <c r="Q58"/>
  <c r="O58"/>
  <c r="N58"/>
  <c r="M58"/>
  <c r="L58"/>
  <c r="K58"/>
  <c r="J58"/>
  <c r="I58"/>
  <c r="P58" s="1"/>
  <c r="H58"/>
  <c r="G58"/>
  <c r="F58"/>
  <c r="E58"/>
  <c r="D58"/>
  <c r="P57"/>
  <c r="O57"/>
  <c r="V56"/>
  <c r="U56"/>
  <c r="T56"/>
  <c r="S56"/>
  <c r="R56"/>
  <c r="Q56"/>
  <c r="N56"/>
  <c r="M56"/>
  <c r="L56"/>
  <c r="K56"/>
  <c r="O56" s="1"/>
  <c r="J56"/>
  <c r="I56"/>
  <c r="H56"/>
  <c r="G56"/>
  <c r="F56"/>
  <c r="E56"/>
  <c r="D56"/>
  <c r="P55"/>
  <c r="O55"/>
  <c r="O54"/>
  <c r="P54" s="1"/>
  <c r="P53"/>
  <c r="O53"/>
  <c r="O52"/>
  <c r="P52" s="1"/>
  <c r="V51"/>
  <c r="U51"/>
  <c r="T51"/>
  <c r="S51"/>
  <c r="R51"/>
  <c r="Q51"/>
  <c r="N51"/>
  <c r="M51"/>
  <c r="L51"/>
  <c r="K51"/>
  <c r="O51" s="1"/>
  <c r="J51"/>
  <c r="I51"/>
  <c r="H51"/>
  <c r="G51"/>
  <c r="F51"/>
  <c r="E51"/>
  <c r="D51"/>
  <c r="O50"/>
  <c r="P50" s="1"/>
  <c r="V49"/>
  <c r="U49"/>
  <c r="U43" s="1"/>
  <c r="U156" s="1"/>
  <c r="T49"/>
  <c r="T43" s="1"/>
  <c r="T156" s="1"/>
  <c r="S49"/>
  <c r="S43" s="1"/>
  <c r="S156" s="1"/>
  <c r="R49"/>
  <c r="R43" s="1"/>
  <c r="Q49"/>
  <c r="Q43" s="1"/>
  <c r="Q156" s="1"/>
  <c r="O49"/>
  <c r="N49"/>
  <c r="M49"/>
  <c r="L49"/>
  <c r="K49"/>
  <c r="K43" s="1"/>
  <c r="J49"/>
  <c r="I49"/>
  <c r="H49"/>
  <c r="G49"/>
  <c r="G43" s="1"/>
  <c r="G156" s="1"/>
  <c r="F49"/>
  <c r="F43" s="1"/>
  <c r="E49"/>
  <c r="E43" s="1"/>
  <c r="E156" s="1"/>
  <c r="D49"/>
  <c r="P48"/>
  <c r="O48"/>
  <c r="P47"/>
  <c r="O47"/>
  <c r="J47"/>
  <c r="I47"/>
  <c r="I160" s="1"/>
  <c r="O46"/>
  <c r="P46" s="1"/>
  <c r="P45"/>
  <c r="O45"/>
  <c r="P44"/>
  <c r="O44"/>
  <c r="V43"/>
  <c r="V156" s="1"/>
  <c r="N43"/>
  <c r="N156" s="1"/>
  <c r="M43"/>
  <c r="M156" s="1"/>
  <c r="L43"/>
  <c r="O43" s="1"/>
  <c r="P43" s="1"/>
  <c r="J43"/>
  <c r="J156" s="1"/>
  <c r="I43"/>
  <c r="I156" s="1"/>
  <c r="H43"/>
  <c r="H156" s="1"/>
  <c r="D43"/>
  <c r="O42"/>
  <c r="P42" s="1"/>
  <c r="O41"/>
  <c r="P41" s="1"/>
  <c r="O40"/>
  <c r="P40" s="1"/>
  <c r="V39"/>
  <c r="V38" s="1"/>
  <c r="U39"/>
  <c r="T39"/>
  <c r="S39"/>
  <c r="R39"/>
  <c r="Q39"/>
  <c r="N39"/>
  <c r="N38" s="1"/>
  <c r="M39"/>
  <c r="L39"/>
  <c r="K39"/>
  <c r="O39" s="1"/>
  <c r="J39"/>
  <c r="J38" s="1"/>
  <c r="I39"/>
  <c r="H39"/>
  <c r="H38" s="1"/>
  <c r="G39"/>
  <c r="F39"/>
  <c r="E39"/>
  <c r="D39"/>
  <c r="Q38"/>
  <c r="D38"/>
  <c r="P37"/>
  <c r="O37"/>
  <c r="O36"/>
  <c r="P36" s="1"/>
  <c r="P35"/>
  <c r="O35"/>
  <c r="N35"/>
  <c r="N149" s="1"/>
  <c r="M35"/>
  <c r="J35"/>
  <c r="J1171" s="1"/>
  <c r="I35"/>
  <c r="I149" s="1"/>
  <c r="P34"/>
  <c r="O34"/>
  <c r="O33"/>
  <c r="P33" s="1"/>
  <c r="O32"/>
  <c r="P32" s="1"/>
  <c r="P31"/>
  <c r="O31"/>
  <c r="V30"/>
  <c r="V144" s="1"/>
  <c r="U30"/>
  <c r="U144" s="1"/>
  <c r="T30"/>
  <c r="S30"/>
  <c r="S144" s="1"/>
  <c r="R30"/>
  <c r="R144" s="1"/>
  <c r="Q30"/>
  <c r="Q144" s="1"/>
  <c r="N30"/>
  <c r="M30"/>
  <c r="M144" s="1"/>
  <c r="L30"/>
  <c r="L144" s="1"/>
  <c r="K30"/>
  <c r="K144" s="1"/>
  <c r="O144" s="1"/>
  <c r="J30"/>
  <c r="J144" s="1"/>
  <c r="I30"/>
  <c r="I144" s="1"/>
  <c r="P144" s="1"/>
  <c r="H30"/>
  <c r="G30"/>
  <c r="G144" s="1"/>
  <c r="F30"/>
  <c r="E30"/>
  <c r="E144" s="1"/>
  <c r="D30"/>
  <c r="D144" s="1"/>
  <c r="V29"/>
  <c r="U29"/>
  <c r="T29"/>
  <c r="T24" s="1"/>
  <c r="T143" s="1"/>
  <c r="S29"/>
  <c r="S24" s="1"/>
  <c r="S143" s="1"/>
  <c r="R29"/>
  <c r="R24" s="1"/>
  <c r="R143" s="1"/>
  <c r="Q29"/>
  <c r="Q24" s="1"/>
  <c r="Q143" s="1"/>
  <c r="N29"/>
  <c r="N24" s="1"/>
  <c r="N143" s="1"/>
  <c r="M29"/>
  <c r="L29"/>
  <c r="K29"/>
  <c r="O29" s="1"/>
  <c r="P29" s="1"/>
  <c r="J29"/>
  <c r="I29"/>
  <c r="H29"/>
  <c r="H24" s="1"/>
  <c r="H18" s="1"/>
  <c r="H17" s="1"/>
  <c r="E29"/>
  <c r="E24" s="1"/>
  <c r="E143" s="1"/>
  <c r="D29"/>
  <c r="D24" s="1"/>
  <c r="D143" s="1"/>
  <c r="V28"/>
  <c r="U28"/>
  <c r="T28"/>
  <c r="S28"/>
  <c r="R28"/>
  <c r="Q28"/>
  <c r="N28"/>
  <c r="M28"/>
  <c r="M24" s="1"/>
  <c r="L28"/>
  <c r="L24" s="1"/>
  <c r="K28"/>
  <c r="K24" s="1"/>
  <c r="J28"/>
  <c r="I28"/>
  <c r="H28"/>
  <c r="F28"/>
  <c r="E28"/>
  <c r="D28"/>
  <c r="P27"/>
  <c r="O27"/>
  <c r="O26"/>
  <c r="P26" s="1"/>
  <c r="P25"/>
  <c r="O25"/>
  <c r="V24"/>
  <c r="V18" s="1"/>
  <c r="V17" s="1"/>
  <c r="U24"/>
  <c r="U143" s="1"/>
  <c r="J24"/>
  <c r="J143" s="1"/>
  <c r="I24"/>
  <c r="I143" s="1"/>
  <c r="F24"/>
  <c r="F143" s="1"/>
  <c r="P23"/>
  <c r="O23"/>
  <c r="V22"/>
  <c r="U22"/>
  <c r="T22"/>
  <c r="T141" s="1"/>
  <c r="T137" s="1"/>
  <c r="T136" s="1"/>
  <c r="S22"/>
  <c r="S141" s="1"/>
  <c r="R22"/>
  <c r="R141" s="1"/>
  <c r="Q22"/>
  <c r="Q141" s="1"/>
  <c r="N22"/>
  <c r="O22" s="1"/>
  <c r="M22"/>
  <c r="M141" s="1"/>
  <c r="L22"/>
  <c r="L141" s="1"/>
  <c r="K22"/>
  <c r="K141" s="1"/>
  <c r="J22"/>
  <c r="H22"/>
  <c r="E22"/>
  <c r="E141" s="1"/>
  <c r="E137" s="1"/>
  <c r="E136" s="1"/>
  <c r="D22"/>
  <c r="D141" s="1"/>
  <c r="D137" s="1"/>
  <c r="D136" s="1"/>
  <c r="P21"/>
  <c r="O21"/>
  <c r="O20"/>
  <c r="P20" s="1"/>
  <c r="P19"/>
  <c r="O19"/>
  <c r="G17"/>
  <c r="O16"/>
  <c r="P16" s="1"/>
  <c r="O15"/>
  <c r="P15" s="1"/>
  <c r="P14"/>
  <c r="O14"/>
  <c r="V13"/>
  <c r="U13"/>
  <c r="T13"/>
  <c r="S13"/>
  <c r="R13"/>
  <c r="Q13"/>
  <c r="N13"/>
  <c r="M13"/>
  <c r="L13"/>
  <c r="K13"/>
  <c r="J13"/>
  <c r="I13"/>
  <c r="H13"/>
  <c r="G13"/>
  <c r="F13"/>
  <c r="E13"/>
  <c r="D13"/>
  <c r="O12"/>
  <c r="P12" s="1"/>
  <c r="V11"/>
  <c r="V131" s="1"/>
  <c r="V130" s="1"/>
  <c r="U11"/>
  <c r="U131" s="1"/>
  <c r="U130" s="1"/>
  <c r="T11"/>
  <c r="T131" s="1"/>
  <c r="T130" s="1"/>
  <c r="S11"/>
  <c r="R11"/>
  <c r="R131" s="1"/>
  <c r="R130" s="1"/>
  <c r="Q11"/>
  <c r="N11"/>
  <c r="N131" s="1"/>
  <c r="N130" s="1"/>
  <c r="M11"/>
  <c r="L11"/>
  <c r="L131" s="1"/>
  <c r="L130" s="1"/>
  <c r="K11"/>
  <c r="O11" s="1"/>
  <c r="J11"/>
  <c r="J131" s="1"/>
  <c r="J130" s="1"/>
  <c r="I11"/>
  <c r="I131" s="1"/>
  <c r="H11"/>
  <c r="H131" s="1"/>
  <c r="H130" s="1"/>
  <c r="G11"/>
  <c r="F11"/>
  <c r="F131" s="1"/>
  <c r="F130" s="1"/>
  <c r="E11"/>
  <c r="D11"/>
  <c r="D131" s="1"/>
  <c r="L143" l="1"/>
  <c r="L18"/>
  <c r="L17" s="1"/>
  <c r="K183"/>
  <c r="O187"/>
  <c r="R137"/>
  <c r="R136" s="1"/>
  <c r="T38"/>
  <c r="O178"/>
  <c r="O149"/>
  <c r="P149" s="1"/>
  <c r="N197"/>
  <c r="U226"/>
  <c r="U225"/>
  <c r="N76"/>
  <c r="N75" s="1"/>
  <c r="N215"/>
  <c r="O75"/>
  <c r="P75" s="1"/>
  <c r="Q137"/>
  <c r="Q136" s="1"/>
  <c r="V151"/>
  <c r="P178"/>
  <c r="K18"/>
  <c r="K143"/>
  <c r="K137" s="1"/>
  <c r="O24"/>
  <c r="O233"/>
  <c r="Q226"/>
  <c r="Q225"/>
  <c r="Q108"/>
  <c r="Q224" s="1"/>
  <c r="P420"/>
  <c r="L137"/>
  <c r="L136" s="1"/>
  <c r="L129" s="1"/>
  <c r="O113"/>
  <c r="P113" s="1"/>
  <c r="I199"/>
  <c r="I174"/>
  <c r="M203"/>
  <c r="S203"/>
  <c r="I130"/>
  <c r="M225"/>
  <c r="M226"/>
  <c r="M108"/>
  <c r="M224" s="1"/>
  <c r="I251"/>
  <c r="P62"/>
  <c r="J137"/>
  <c r="P138"/>
  <c r="V137"/>
  <c r="V136" s="1"/>
  <c r="V129" s="1"/>
  <c r="M151"/>
  <c r="F156"/>
  <c r="F38"/>
  <c r="P39"/>
  <c r="U174"/>
  <c r="U151" s="1"/>
  <c r="U199"/>
  <c r="U198" s="1"/>
  <c r="R156"/>
  <c r="R151" s="1"/>
  <c r="R38"/>
  <c r="M143"/>
  <c r="M137" s="1"/>
  <c r="M136" s="1"/>
  <c r="M18"/>
  <c r="M17" s="1"/>
  <c r="M10" s="1"/>
  <c r="U38"/>
  <c r="P51"/>
  <c r="O268"/>
  <c r="P268" s="1"/>
  <c r="K230"/>
  <c r="O114"/>
  <c r="P279"/>
  <c r="I257"/>
  <c r="U434"/>
  <c r="U433" s="1"/>
  <c r="U275"/>
  <c r="U251" s="1"/>
  <c r="E621"/>
  <c r="E616" s="1"/>
  <c r="E603" s="1"/>
  <c r="E617"/>
  <c r="F18"/>
  <c r="F17" s="1"/>
  <c r="T18"/>
  <c r="T17" s="1"/>
  <c r="G76"/>
  <c r="G75" s="1"/>
  <c r="P101"/>
  <c r="O102"/>
  <c r="P102" s="1"/>
  <c r="H143"/>
  <c r="H137" s="1"/>
  <c r="H136" s="1"/>
  <c r="H129" s="1"/>
  <c r="V164"/>
  <c r="O180"/>
  <c r="P180" s="1"/>
  <c r="O189"/>
  <c r="P189" s="1"/>
  <c r="O220"/>
  <c r="P11"/>
  <c r="T10"/>
  <c r="D18"/>
  <c r="D17" s="1"/>
  <c r="S18"/>
  <c r="S17" s="1"/>
  <c r="P24"/>
  <c r="I38"/>
  <c r="O98"/>
  <c r="N113"/>
  <c r="N108" s="1"/>
  <c r="N224" s="1"/>
  <c r="S117"/>
  <c r="S233" s="1"/>
  <c r="G137"/>
  <c r="G136" s="1"/>
  <c r="G129" s="1"/>
  <c r="S137"/>
  <c r="S136" s="1"/>
  <c r="V143"/>
  <c r="K152"/>
  <c r="G152"/>
  <c r="G151" s="1"/>
  <c r="S152"/>
  <c r="O170"/>
  <c r="P170" s="1"/>
  <c r="G174"/>
  <c r="P312"/>
  <c r="O359"/>
  <c r="P359" s="1"/>
  <c r="G419"/>
  <c r="S463"/>
  <c r="T517"/>
  <c r="T505" s="1"/>
  <c r="P624"/>
  <c r="Q176"/>
  <c r="Q65"/>
  <c r="U141"/>
  <c r="U137" s="1"/>
  <c r="U136" s="1"/>
  <c r="U18"/>
  <c r="U17" s="1"/>
  <c r="K261"/>
  <c r="O261" s="1"/>
  <c r="O283"/>
  <c r="K356"/>
  <c r="O357"/>
  <c r="P357" s="1"/>
  <c r="O381"/>
  <c r="P381" s="1"/>
  <c r="K380"/>
  <c r="F421"/>
  <c r="F420" s="1"/>
  <c r="F266"/>
  <c r="U425"/>
  <c r="U266"/>
  <c r="L448"/>
  <c r="L447"/>
  <c r="R463"/>
  <c r="R462" s="1"/>
  <c r="R454" s="1"/>
  <c r="R455"/>
  <c r="V622"/>
  <c r="V618"/>
  <c r="J18"/>
  <c r="J17" s="1"/>
  <c r="L38"/>
  <c r="L10" s="1"/>
  <c r="K38"/>
  <c r="V108"/>
  <c r="V224" s="1"/>
  <c r="V197" s="1"/>
  <c r="E18"/>
  <c r="E17" s="1"/>
  <c r="K131"/>
  <c r="N141"/>
  <c r="N137" s="1"/>
  <c r="N136" s="1"/>
  <c r="N129" s="1"/>
  <c r="O163"/>
  <c r="P163" s="1"/>
  <c r="D225"/>
  <c r="I230"/>
  <c r="O263"/>
  <c r="R18"/>
  <c r="R17" s="1"/>
  <c r="J65"/>
  <c r="O67"/>
  <c r="P67" s="1"/>
  <c r="S76"/>
  <c r="S75" s="1"/>
  <c r="P85"/>
  <c r="R117"/>
  <c r="R233" s="1"/>
  <c r="O133"/>
  <c r="P133" s="1"/>
  <c r="L156"/>
  <c r="L151" s="1"/>
  <c r="O160"/>
  <c r="P160" s="1"/>
  <c r="G164"/>
  <c r="F174"/>
  <c r="F151" s="1"/>
  <c r="F129" s="1"/>
  <c r="S174"/>
  <c r="O208"/>
  <c r="P220"/>
  <c r="I249"/>
  <c r="O285"/>
  <c r="U301"/>
  <c r="O460"/>
  <c r="K65"/>
  <c r="O65" s="1"/>
  <c r="P65" s="1"/>
  <c r="O64"/>
  <c r="P64" s="1"/>
  <c r="F226"/>
  <c r="F225"/>
  <c r="R527"/>
  <c r="R517"/>
  <c r="R505" s="1"/>
  <c r="Q18"/>
  <c r="Q17" s="1"/>
  <c r="P106"/>
  <c r="H151"/>
  <c r="O156"/>
  <c r="P156" s="1"/>
  <c r="S164"/>
  <c r="P194"/>
  <c r="T197"/>
  <c r="Q301"/>
  <c r="P351"/>
  <c r="P385"/>
  <c r="S419"/>
  <c r="F424"/>
  <c r="I282"/>
  <c r="I295"/>
  <c r="R421"/>
  <c r="R266"/>
  <c r="S424"/>
  <c r="O28"/>
  <c r="P28" s="1"/>
  <c r="E38"/>
  <c r="M38"/>
  <c r="P49"/>
  <c r="O218"/>
  <c r="P218" s="1"/>
  <c r="M132"/>
  <c r="M129" s="1"/>
  <c r="P153"/>
  <c r="D174"/>
  <c r="K176"/>
  <c r="F203"/>
  <c r="P208"/>
  <c r="I234"/>
  <c r="P234" s="1"/>
  <c r="I117"/>
  <c r="U234"/>
  <c r="U117"/>
  <c r="U233" s="1"/>
  <c r="H282"/>
  <c r="H295"/>
  <c r="H286" s="1"/>
  <c r="H264" s="1"/>
  <c r="O314"/>
  <c r="P314" s="1"/>
  <c r="K284"/>
  <c r="J518"/>
  <c r="J506" s="1"/>
  <c r="J517"/>
  <c r="J505" s="1"/>
  <c r="J576"/>
  <c r="J516" s="1"/>
  <c r="J504" s="1"/>
  <c r="K634"/>
  <c r="O634" s="1"/>
  <c r="O635"/>
  <c r="I641"/>
  <c r="O13"/>
  <c r="N18"/>
  <c r="N17" s="1"/>
  <c r="N10" s="1"/>
  <c r="O30"/>
  <c r="P30" s="1"/>
  <c r="P56"/>
  <c r="U65"/>
  <c r="O76"/>
  <c r="O215"/>
  <c r="P145"/>
  <c r="I151"/>
  <c r="D164"/>
  <c r="P169"/>
  <c r="R203"/>
  <c r="V225"/>
  <c r="P285"/>
  <c r="I215"/>
  <c r="P215" s="1"/>
  <c r="P98"/>
  <c r="F282"/>
  <c r="F295"/>
  <c r="F286" s="1"/>
  <c r="N332"/>
  <c r="N331" s="1"/>
  <c r="N302"/>
  <c r="N301" s="1"/>
  <c r="O335"/>
  <c r="P335" s="1"/>
  <c r="K304"/>
  <c r="K333"/>
  <c r="R622"/>
  <c r="R618"/>
  <c r="D151"/>
  <c r="D129" s="1"/>
  <c r="T151"/>
  <c r="T129" s="1"/>
  <c r="P261"/>
  <c r="I203"/>
  <c r="P211"/>
  <c r="P271"/>
  <c r="M266"/>
  <c r="M287"/>
  <c r="V282"/>
  <c r="V295"/>
  <c r="J304"/>
  <c r="J110" s="1"/>
  <c r="J109" s="1"/>
  <c r="J333"/>
  <c r="J448"/>
  <c r="J447"/>
  <c r="G447"/>
  <c r="G448"/>
  <c r="S65"/>
  <c r="O117"/>
  <c r="O134"/>
  <c r="P134" s="1"/>
  <c r="O150"/>
  <c r="P150" s="1"/>
  <c r="R174"/>
  <c r="P219"/>
  <c r="Q234"/>
  <c r="P283"/>
  <c r="G491"/>
  <c r="G247" s="1"/>
  <c r="G226"/>
  <c r="G108"/>
  <c r="G224" s="1"/>
  <c r="G197" s="1"/>
  <c r="T226"/>
  <c r="T225"/>
  <c r="S113"/>
  <c r="S108" s="1"/>
  <c r="S224" s="1"/>
  <c r="S230"/>
  <c r="S229" s="1"/>
  <c r="P338"/>
  <c r="I337"/>
  <c r="P337" s="1"/>
  <c r="K424"/>
  <c r="M434"/>
  <c r="M433" s="1"/>
  <c r="M419" s="1"/>
  <c r="M275"/>
  <c r="M251" s="1"/>
  <c r="S447"/>
  <c r="S448"/>
  <c r="S265" s="1"/>
  <c r="N203"/>
  <c r="E203"/>
  <c r="E197" s="1"/>
  <c r="U203"/>
  <c r="U230"/>
  <c r="U229" s="1"/>
  <c r="P544"/>
  <c r="O554"/>
  <c r="E226"/>
  <c r="E225"/>
  <c r="S226"/>
  <c r="N225"/>
  <c r="N226"/>
  <c r="O270"/>
  <c r="P270" s="1"/>
  <c r="K246"/>
  <c r="O246" s="1"/>
  <c r="P246" s="1"/>
  <c r="O288"/>
  <c r="K287"/>
  <c r="D392"/>
  <c r="D391" s="1"/>
  <c r="D306"/>
  <c r="T576"/>
  <c r="T518"/>
  <c r="T506" s="1"/>
  <c r="P187"/>
  <c r="E113"/>
  <c r="E108" s="1"/>
  <c r="E224" s="1"/>
  <c r="R113"/>
  <c r="P114"/>
  <c r="P140"/>
  <c r="P155"/>
  <c r="P159"/>
  <c r="L164"/>
  <c r="P168"/>
  <c r="O175"/>
  <c r="P175" s="1"/>
  <c r="I183"/>
  <c r="F277"/>
  <c r="O403"/>
  <c r="P403" s="1"/>
  <c r="O279"/>
  <c r="L257"/>
  <c r="O257" s="1"/>
  <c r="J287"/>
  <c r="J266"/>
  <c r="Q392"/>
  <c r="Q391" s="1"/>
  <c r="Q306"/>
  <c r="O411"/>
  <c r="P411" s="1"/>
  <c r="K410"/>
  <c r="L434"/>
  <c r="L433" s="1"/>
  <c r="L275"/>
  <c r="K433"/>
  <c r="D269"/>
  <c r="D244" s="1"/>
  <c r="D449"/>
  <c r="G38"/>
  <c r="G10" s="1"/>
  <c r="P76"/>
  <c r="F108"/>
  <c r="F224" s="1"/>
  <c r="F197" s="1"/>
  <c r="D113"/>
  <c r="D108" s="1"/>
  <c r="D224" s="1"/>
  <c r="D197" s="1"/>
  <c r="Q113"/>
  <c r="O165"/>
  <c r="P165" s="1"/>
  <c r="J174"/>
  <c r="J151" s="1"/>
  <c r="L203"/>
  <c r="L197" s="1"/>
  <c r="Q203"/>
  <c r="F234"/>
  <c r="O470"/>
  <c r="P470" s="1"/>
  <c r="I287"/>
  <c r="P288"/>
  <c r="I266"/>
  <c r="D338"/>
  <c r="D337" s="1"/>
  <c r="D302"/>
  <c r="H554"/>
  <c r="H518"/>
  <c r="H506" s="1"/>
  <c r="H517"/>
  <c r="H505" s="1"/>
  <c r="P13"/>
  <c r="N151"/>
  <c r="P171"/>
  <c r="O205"/>
  <c r="P205" s="1"/>
  <c r="O212"/>
  <c r="P212" s="1"/>
  <c r="G225"/>
  <c r="E234"/>
  <c r="O274"/>
  <c r="P274" s="1"/>
  <c r="G287"/>
  <c r="L350"/>
  <c r="O351"/>
  <c r="I425"/>
  <c r="I434"/>
  <c r="K250"/>
  <c r="O459"/>
  <c r="U554"/>
  <c r="U518"/>
  <c r="U506" s="1"/>
  <c r="U517"/>
  <c r="U505" s="1"/>
  <c r="S38"/>
  <c r="O141"/>
  <c r="K164"/>
  <c r="O164" s="1"/>
  <c r="P164" s="1"/>
  <c r="O647"/>
  <c r="J275"/>
  <c r="J251" s="1"/>
  <c r="J434"/>
  <c r="J433" s="1"/>
  <c r="J419" s="1"/>
  <c r="I629"/>
  <c r="H630"/>
  <c r="H619"/>
  <c r="H491" s="1"/>
  <c r="H247" s="1"/>
  <c r="I736"/>
  <c r="P737"/>
  <c r="G426"/>
  <c r="G425" s="1"/>
  <c r="G424" s="1"/>
  <c r="K448"/>
  <c r="O451"/>
  <c r="P451" s="1"/>
  <c r="K456"/>
  <c r="P457"/>
  <c r="V460"/>
  <c r="H470"/>
  <c r="K476"/>
  <c r="T491"/>
  <c r="O512"/>
  <c r="P512" s="1"/>
  <c r="R518"/>
  <c r="R506" s="1"/>
  <c r="T527"/>
  <c r="T516" s="1"/>
  <c r="T504" s="1"/>
  <c r="V527"/>
  <c r="V516" s="1"/>
  <c r="V504" s="1"/>
  <c r="O537"/>
  <c r="P537" s="1"/>
  <c r="E619"/>
  <c r="O650"/>
  <c r="R653"/>
  <c r="P678"/>
  <c r="H674"/>
  <c r="M302"/>
  <c r="M301" s="1"/>
  <c r="M282" s="1"/>
  <c r="M260" s="1"/>
  <c r="M332"/>
  <c r="M331" s="1"/>
  <c r="I304"/>
  <c r="K464"/>
  <c r="O465"/>
  <c r="H606"/>
  <c r="H605" s="1"/>
  <c r="H604" s="1"/>
  <c r="I607"/>
  <c r="L619"/>
  <c r="O619" s="1"/>
  <c r="P619" s="1"/>
  <c r="L623"/>
  <c r="O623" s="1"/>
  <c r="H694"/>
  <c r="H672" s="1"/>
  <c r="H673"/>
  <c r="T709"/>
  <c r="T679"/>
  <c r="J149"/>
  <c r="M257"/>
  <c r="E269"/>
  <c r="E244" s="1"/>
  <c r="S269"/>
  <c r="S244" s="1"/>
  <c r="V271"/>
  <c r="E302"/>
  <c r="E301" s="1"/>
  <c r="T302"/>
  <c r="T301" s="1"/>
  <c r="S306"/>
  <c r="O309"/>
  <c r="P309" s="1"/>
  <c r="K337"/>
  <c r="O337" s="1"/>
  <c r="K344"/>
  <c r="F392"/>
  <c r="F391" s="1"/>
  <c r="K398"/>
  <c r="O405"/>
  <c r="P405" s="1"/>
  <c r="I448"/>
  <c r="P467"/>
  <c r="Q456"/>
  <c r="J476"/>
  <c r="J475" s="1"/>
  <c r="O521"/>
  <c r="J524"/>
  <c r="J513" s="1"/>
  <c r="M543"/>
  <c r="O543" s="1"/>
  <c r="E618"/>
  <c r="T673"/>
  <c r="O763"/>
  <c r="N455"/>
  <c r="N463"/>
  <c r="N462" s="1"/>
  <c r="N454" s="1"/>
  <c r="K513"/>
  <c r="O524"/>
  <c r="M518"/>
  <c r="M506" s="1"/>
  <c r="M528"/>
  <c r="O610"/>
  <c r="K609"/>
  <c r="O609" s="1"/>
  <c r="P609" s="1"/>
  <c r="K497"/>
  <c r="K618"/>
  <c r="K643"/>
  <c r="O644"/>
  <c r="P644" s="1"/>
  <c r="I277"/>
  <c r="P278"/>
  <c r="R302"/>
  <c r="R301" s="1"/>
  <c r="O404"/>
  <c r="T415"/>
  <c r="T310" s="1"/>
  <c r="T283" s="1"/>
  <c r="T261" s="1"/>
  <c r="O422"/>
  <c r="P422" s="1"/>
  <c r="P427"/>
  <c r="E455"/>
  <c r="H456"/>
  <c r="O467"/>
  <c r="I477"/>
  <c r="M489"/>
  <c r="M242" s="1"/>
  <c r="P508"/>
  <c r="O523"/>
  <c r="P523" s="1"/>
  <c r="Q527"/>
  <c r="Q516" s="1"/>
  <c r="Q504" s="1"/>
  <c r="O544"/>
  <c r="N565"/>
  <c r="O565" s="1"/>
  <c r="P565" s="1"/>
  <c r="P680"/>
  <c r="M455"/>
  <c r="M463"/>
  <c r="M462" s="1"/>
  <c r="M454" s="1"/>
  <c r="P519"/>
  <c r="I507"/>
  <c r="L528"/>
  <c r="L518"/>
  <c r="L506" s="1"/>
  <c r="N543"/>
  <c r="N517"/>
  <c r="N505" s="1"/>
  <c r="J621"/>
  <c r="J616" s="1"/>
  <c r="J617"/>
  <c r="F695"/>
  <c r="F694" s="1"/>
  <c r="F674"/>
  <c r="S469"/>
  <c r="P524"/>
  <c r="V257"/>
  <c r="V275"/>
  <c r="V251" s="1"/>
  <c r="V434"/>
  <c r="V433" s="1"/>
  <c r="V419" s="1"/>
  <c r="K528"/>
  <c r="K518"/>
  <c r="M618"/>
  <c r="M622"/>
  <c r="F683"/>
  <c r="F672" s="1"/>
  <c r="F673"/>
  <c r="E673"/>
  <c r="E694"/>
  <c r="E672" s="1"/>
  <c r="S266"/>
  <c r="O290"/>
  <c r="P387"/>
  <c r="O393"/>
  <c r="P393" s="1"/>
  <c r="O449"/>
  <c r="P449" s="1"/>
  <c r="E456"/>
  <c r="H455"/>
  <c r="G524"/>
  <c r="G513" s="1"/>
  <c r="E543"/>
  <c r="E516" s="1"/>
  <c r="E504" s="1"/>
  <c r="O556"/>
  <c r="S593"/>
  <c r="S516" s="1"/>
  <c r="S504" s="1"/>
  <c r="P610"/>
  <c r="Q617"/>
  <c r="F617"/>
  <c r="O648"/>
  <c r="P663"/>
  <c r="O427"/>
  <c r="L426"/>
  <c r="U673"/>
  <c r="U694"/>
  <c r="I745"/>
  <c r="T266"/>
  <c r="Q275"/>
  <c r="Q251" s="1"/>
  <c r="O276"/>
  <c r="P276" s="1"/>
  <c r="O392"/>
  <c r="P392" s="1"/>
  <c r="D434"/>
  <c r="D433" s="1"/>
  <c r="D419" s="1"/>
  <c r="U448"/>
  <c r="D456"/>
  <c r="E250"/>
  <c r="H463"/>
  <c r="H462" s="1"/>
  <c r="H454" s="1"/>
  <c r="G456"/>
  <c r="O478"/>
  <c r="P478" s="1"/>
  <c r="I490"/>
  <c r="P490" s="1"/>
  <c r="G517"/>
  <c r="G505" s="1"/>
  <c r="E493"/>
  <c r="E249" s="1"/>
  <c r="O526"/>
  <c r="P526" s="1"/>
  <c r="I543"/>
  <c r="U543"/>
  <c r="N554"/>
  <c r="O563"/>
  <c r="P563" s="1"/>
  <c r="I623"/>
  <c r="T617"/>
  <c r="O636"/>
  <c r="O649"/>
  <c r="H653"/>
  <c r="T672"/>
  <c r="F463"/>
  <c r="F462" s="1"/>
  <c r="F454" s="1"/>
  <c r="F455"/>
  <c r="T463"/>
  <c r="D673"/>
  <c r="D683"/>
  <c r="D672" s="1"/>
  <c r="H265"/>
  <c r="O421"/>
  <c r="P421" s="1"/>
  <c r="T448"/>
  <c r="P461"/>
  <c r="D622"/>
  <c r="P650"/>
  <c r="G653"/>
  <c r="J715"/>
  <c r="J1160"/>
  <c r="J1169"/>
  <c r="G332"/>
  <c r="G331" s="1"/>
  <c r="G302"/>
  <c r="G301" s="1"/>
  <c r="S332"/>
  <c r="S331" s="1"/>
  <c r="S302"/>
  <c r="I587"/>
  <c r="P588"/>
  <c r="T674"/>
  <c r="T769"/>
  <c r="T768" s="1"/>
  <c r="F254"/>
  <c r="L269"/>
  <c r="V286"/>
  <c r="L302"/>
  <c r="L301" s="1"/>
  <c r="L282" s="1"/>
  <c r="K306"/>
  <c r="O306" s="1"/>
  <c r="P306" s="1"/>
  <c r="I350"/>
  <c r="I397"/>
  <c r="P404"/>
  <c r="D463"/>
  <c r="D462" s="1"/>
  <c r="D454" s="1"/>
  <c r="G464"/>
  <c r="S456"/>
  <c r="J467"/>
  <c r="J460" s="1"/>
  <c r="O499"/>
  <c r="K510"/>
  <c r="F518"/>
  <c r="F506" s="1"/>
  <c r="P521"/>
  <c r="H516"/>
  <c r="H504" s="1"/>
  <c r="P567"/>
  <c r="L593"/>
  <c r="Q491"/>
  <c r="Q247" s="1"/>
  <c r="T621"/>
  <c r="T616" s="1"/>
  <c r="T603" s="1"/>
  <c r="F618"/>
  <c r="F619"/>
  <c r="R619"/>
  <c r="R491" s="1"/>
  <c r="R247" s="1"/>
  <c r="G643"/>
  <c r="G642" s="1"/>
  <c r="G641" s="1"/>
  <c r="I649"/>
  <c r="T653"/>
  <c r="O660"/>
  <c r="I636"/>
  <c r="P637"/>
  <c r="R683"/>
  <c r="R672" s="1"/>
  <c r="R673"/>
  <c r="E254"/>
  <c r="T265"/>
  <c r="P305"/>
  <c r="L392"/>
  <c r="L391" s="1"/>
  <c r="O391" s="1"/>
  <c r="P391" s="1"/>
  <c r="N426"/>
  <c r="O426" s="1"/>
  <c r="P426" s="1"/>
  <c r="P431"/>
  <c r="O435"/>
  <c r="P435" s="1"/>
  <c r="P460"/>
  <c r="N470"/>
  <c r="J257"/>
  <c r="O511"/>
  <c r="P511" s="1"/>
  <c r="V517"/>
  <c r="V505" s="1"/>
  <c r="P601"/>
  <c r="M448"/>
  <c r="M447"/>
  <c r="O447" s="1"/>
  <c r="P447" s="1"/>
  <c r="I456"/>
  <c r="I469"/>
  <c r="F527"/>
  <c r="F517"/>
  <c r="F505" s="1"/>
  <c r="K593"/>
  <c r="O593" s="1"/>
  <c r="O594"/>
  <c r="R254"/>
  <c r="H277"/>
  <c r="P308"/>
  <c r="M295"/>
  <c r="P499"/>
  <c r="O503"/>
  <c r="P503" s="1"/>
  <c r="D516"/>
  <c r="D504" s="1"/>
  <c r="V619"/>
  <c r="D491"/>
  <c r="D247" s="1"/>
  <c r="T469"/>
  <c r="T470"/>
  <c r="T455" s="1"/>
  <c r="P556"/>
  <c r="I555"/>
  <c r="K577"/>
  <c r="O578"/>
  <c r="P578" s="1"/>
  <c r="I593"/>
  <c r="P593" s="1"/>
  <c r="P594"/>
  <c r="D674"/>
  <c r="D745"/>
  <c r="D744" s="1"/>
  <c r="P290"/>
  <c r="H304"/>
  <c r="H110" s="1"/>
  <c r="H109" s="1"/>
  <c r="T247"/>
  <c r="P436"/>
  <c r="L455"/>
  <c r="U463"/>
  <c r="U462" s="1"/>
  <c r="U454" s="1"/>
  <c r="U455"/>
  <c r="N456"/>
  <c r="S254"/>
  <c r="O515"/>
  <c r="P515" s="1"/>
  <c r="D518"/>
  <c r="D506" s="1"/>
  <c r="O555"/>
  <c r="O624"/>
  <c r="O498"/>
  <c r="P498" s="1"/>
  <c r="K256"/>
  <c r="O256" s="1"/>
  <c r="P256" s="1"/>
  <c r="U622"/>
  <c r="U618"/>
  <c r="N623"/>
  <c r="N619"/>
  <c r="K629"/>
  <c r="O630"/>
  <c r="P630" s="1"/>
  <c r="U516"/>
  <c r="U504" s="1"/>
  <c r="I679"/>
  <c r="J606"/>
  <c r="J605" s="1"/>
  <c r="J604" s="1"/>
  <c r="J603" s="1"/>
  <c r="K492"/>
  <c r="H543"/>
  <c r="T543"/>
  <c r="O574"/>
  <c r="P574" s="1"/>
  <c r="N576"/>
  <c r="O595"/>
  <c r="P595" s="1"/>
  <c r="O608"/>
  <c r="P608" s="1"/>
  <c r="O655"/>
  <c r="O669"/>
  <c r="P669" s="1"/>
  <c r="R674"/>
  <c r="F676"/>
  <c r="N686"/>
  <c r="R679"/>
  <c r="O729"/>
  <c r="P729" s="1"/>
  <c r="K754"/>
  <c r="I682"/>
  <c r="S494"/>
  <c r="S250" s="1"/>
  <c r="Q674"/>
  <c r="I718"/>
  <c r="O728"/>
  <c r="J728"/>
  <c r="J727" s="1"/>
  <c r="J726" s="1"/>
  <c r="J725" s="1"/>
  <c r="P738"/>
  <c r="V606"/>
  <c r="V605" s="1"/>
  <c r="V604" s="1"/>
  <c r="G618"/>
  <c r="G622"/>
  <c r="K716"/>
  <c r="O717"/>
  <c r="D800"/>
  <c r="D502" s="1"/>
  <c r="D817"/>
  <c r="D797" s="1"/>
  <c r="O509"/>
  <c r="P509" s="1"/>
  <c r="F554"/>
  <c r="R576"/>
  <c r="N660"/>
  <c r="N653" s="1"/>
  <c r="P670"/>
  <c r="D676"/>
  <c r="P681"/>
  <c r="Q684"/>
  <c r="O697"/>
  <c r="P699"/>
  <c r="K727"/>
  <c r="K674" s="1"/>
  <c r="I728"/>
  <c r="V735"/>
  <c r="P755"/>
  <c r="J1318"/>
  <c r="V802"/>
  <c r="P661"/>
  <c r="P675"/>
  <c r="E803"/>
  <c r="M685"/>
  <c r="J676"/>
  <c r="J491" s="1"/>
  <c r="J247" s="1"/>
  <c r="I710"/>
  <c r="K684"/>
  <c r="O747"/>
  <c r="P747" s="1"/>
  <c r="L746"/>
  <c r="L674" s="1"/>
  <c r="M783"/>
  <c r="O783" s="1"/>
  <c r="O784"/>
  <c r="P784" s="1"/>
  <c r="O829"/>
  <c r="P664"/>
  <c r="M494"/>
  <c r="M250" s="1"/>
  <c r="O680"/>
  <c r="O695"/>
  <c r="O696"/>
  <c r="P733"/>
  <c r="S618"/>
  <c r="S622"/>
  <c r="G685"/>
  <c r="G676"/>
  <c r="P465"/>
  <c r="R554"/>
  <c r="O631"/>
  <c r="P631" s="1"/>
  <c r="O654"/>
  <c r="P654" s="1"/>
  <c r="P655"/>
  <c r="I660"/>
  <c r="L683"/>
  <c r="J685"/>
  <c r="P688"/>
  <c r="O691"/>
  <c r="P691" s="1"/>
  <c r="I697"/>
  <c r="J697"/>
  <c r="J696" s="1"/>
  <c r="J695" s="1"/>
  <c r="J694" s="1"/>
  <c r="K501"/>
  <c r="S685"/>
  <c r="S676"/>
  <c r="S491" s="1"/>
  <c r="S247" s="1"/>
  <c r="J679"/>
  <c r="O711"/>
  <c r="P711" s="1"/>
  <c r="O769"/>
  <c r="P769" s="1"/>
  <c r="M802"/>
  <c r="P751"/>
  <c r="M682"/>
  <c r="M501" s="1"/>
  <c r="M259" s="1"/>
  <c r="M710"/>
  <c r="M679" s="1"/>
  <c r="O770"/>
  <c r="P770" s="1"/>
  <c r="L769"/>
  <c r="L768" s="1"/>
  <c r="O768" s="1"/>
  <c r="P768" s="1"/>
  <c r="I783"/>
  <c r="G817"/>
  <c r="G800"/>
  <c r="G502" s="1"/>
  <c r="I653"/>
  <c r="O658"/>
  <c r="P658" s="1"/>
  <c r="O718"/>
  <c r="P730"/>
  <c r="O736"/>
  <c r="O764"/>
  <c r="P764" s="1"/>
  <c r="O678"/>
  <c r="V685"/>
  <c r="J735"/>
  <c r="P763"/>
  <c r="O771"/>
  <c r="T818"/>
  <c r="I528"/>
  <c r="P529"/>
  <c r="K606"/>
  <c r="O607"/>
  <c r="P793"/>
  <c r="I492"/>
  <c r="K803"/>
  <c r="O804"/>
  <c r="S817"/>
  <c r="S797" s="1"/>
  <c r="S496" s="1"/>
  <c r="S800"/>
  <c r="S502" s="1"/>
  <c r="P459"/>
  <c r="D524"/>
  <c r="D513" s="1"/>
  <c r="L543"/>
  <c r="F653"/>
  <c r="F603" s="1"/>
  <c r="O664"/>
  <c r="K666"/>
  <c r="O666" s="1"/>
  <c r="P666" s="1"/>
  <c r="G494"/>
  <c r="G250" s="1"/>
  <c r="H679"/>
  <c r="U683"/>
  <c r="U674"/>
  <c r="I676"/>
  <c r="F679"/>
  <c r="F496" s="1"/>
  <c r="M728"/>
  <c r="K735"/>
  <c r="O735" s="1"/>
  <c r="O756"/>
  <c r="P756" s="1"/>
  <c r="H789"/>
  <c r="H803"/>
  <c r="J980"/>
  <c r="E976"/>
  <c r="E792" s="1"/>
  <c r="E991"/>
  <c r="I1009"/>
  <c r="O1026"/>
  <c r="P1026" s="1"/>
  <c r="K1025"/>
  <c r="O1025" s="1"/>
  <c r="O1060"/>
  <c r="L1059"/>
  <c r="L1048"/>
  <c r="S1157"/>
  <c r="S1111" s="1"/>
  <c r="Q1165"/>
  <c r="Q1123" s="1"/>
  <c r="Q262" s="1"/>
  <c r="Q1175"/>
  <c r="Q1167" s="1"/>
  <c r="O1207"/>
  <c r="K1206"/>
  <c r="O1206" s="1"/>
  <c r="P771"/>
  <c r="K794"/>
  <c r="O794" s="1"/>
  <c r="P794" s="1"/>
  <c r="Q818"/>
  <c r="P851"/>
  <c r="O887"/>
  <c r="O890"/>
  <c r="P890" s="1"/>
  <c r="D886"/>
  <c r="P915"/>
  <c r="P947"/>
  <c r="O1045"/>
  <c r="Q1036"/>
  <c r="M1046"/>
  <c r="O1119"/>
  <c r="D1156"/>
  <c r="U1165"/>
  <c r="U1123" s="1"/>
  <c r="U262" s="1"/>
  <c r="U1122"/>
  <c r="O1213"/>
  <c r="P1213" s="1"/>
  <c r="J1339"/>
  <c r="T868"/>
  <c r="T867"/>
  <c r="Q874"/>
  <c r="Q873"/>
  <c r="G886"/>
  <c r="G893"/>
  <c r="H902"/>
  <c r="H887"/>
  <c r="H974"/>
  <c r="H980"/>
  <c r="H973" s="1"/>
  <c r="M1175"/>
  <c r="M1165"/>
  <c r="S1165"/>
  <c r="S1123" s="1"/>
  <c r="S262" s="1"/>
  <c r="S1175"/>
  <c r="S1167" s="1"/>
  <c r="S1156" s="1"/>
  <c r="I1212"/>
  <c r="J794"/>
  <c r="J493" s="1"/>
  <c r="J249" s="1"/>
  <c r="G901"/>
  <c r="G933"/>
  <c r="G965"/>
  <c r="O1059"/>
  <c r="O1107"/>
  <c r="E1125"/>
  <c r="S1122"/>
  <c r="N1162"/>
  <c r="N1118" s="1"/>
  <c r="P1214"/>
  <c r="M780"/>
  <c r="O780" s="1"/>
  <c r="P780" s="1"/>
  <c r="M779"/>
  <c r="S886"/>
  <c r="S893"/>
  <c r="S885" s="1"/>
  <c r="G981"/>
  <c r="G975"/>
  <c r="G789" s="1"/>
  <c r="Q976"/>
  <c r="Q792" s="1"/>
  <c r="Q991"/>
  <c r="I1106"/>
  <c r="P1107"/>
  <c r="I1091"/>
  <c r="L1175"/>
  <c r="L1165"/>
  <c r="L1123" s="1"/>
  <c r="L262" s="1"/>
  <c r="I1206"/>
  <c r="P1207"/>
  <c r="O798"/>
  <c r="P798" s="1"/>
  <c r="O831"/>
  <c r="P831" s="1"/>
  <c r="P841"/>
  <c r="Q893"/>
  <c r="Q885" s="1"/>
  <c r="F885"/>
  <c r="P1114"/>
  <c r="U1126"/>
  <c r="J1114"/>
  <c r="J243" s="1"/>
  <c r="D1118"/>
  <c r="O1136"/>
  <c r="E1167"/>
  <c r="R817"/>
  <c r="R797" s="1"/>
  <c r="R496" s="1"/>
  <c r="R800"/>
  <c r="R502" s="1"/>
  <c r="O863"/>
  <c r="K862"/>
  <c r="T902"/>
  <c r="T887"/>
  <c r="T789" s="1"/>
  <c r="T974"/>
  <c r="T980"/>
  <c r="T973" s="1"/>
  <c r="O1055"/>
  <c r="K1042"/>
  <c r="O1042" s="1"/>
  <c r="P1042" s="1"/>
  <c r="G1058"/>
  <c r="G1046" s="1"/>
  <c r="G1034" s="1"/>
  <c r="G1047"/>
  <c r="G1035" s="1"/>
  <c r="H1058"/>
  <c r="H1046" s="1"/>
  <c r="H1034" s="1"/>
  <c r="H1047"/>
  <c r="H1106"/>
  <c r="H1090" s="1"/>
  <c r="H1091"/>
  <c r="I1135"/>
  <c r="P1136"/>
  <c r="J1126"/>
  <c r="J1135"/>
  <c r="N1168"/>
  <c r="N1158"/>
  <c r="N1112" s="1"/>
  <c r="J1175"/>
  <c r="J1165"/>
  <c r="J1123" s="1"/>
  <c r="J262" s="1"/>
  <c r="P873"/>
  <c r="K1052"/>
  <c r="O847"/>
  <c r="L846"/>
  <c r="O846" s="1"/>
  <c r="I998"/>
  <c r="J1000"/>
  <c r="J976"/>
  <c r="J792" s="1"/>
  <c r="P1064"/>
  <c r="I1052"/>
  <c r="G1106"/>
  <c r="G1090" s="1"/>
  <c r="G1091"/>
  <c r="U1106"/>
  <c r="U1090" s="1"/>
  <c r="U1091"/>
  <c r="K1157"/>
  <c r="H1165"/>
  <c r="H1123" s="1"/>
  <c r="H262" s="1"/>
  <c r="H1175"/>
  <c r="K1164"/>
  <c r="O1202"/>
  <c r="K1201"/>
  <c r="I1379"/>
  <c r="I1380"/>
  <c r="O1092"/>
  <c r="P1092" s="1"/>
  <c r="T1125"/>
  <c r="V886"/>
  <c r="V893"/>
  <c r="V885" s="1"/>
  <c r="D981"/>
  <c r="D975"/>
  <c r="F1058"/>
  <c r="F1046" s="1"/>
  <c r="F1034" s="1"/>
  <c r="F1047"/>
  <c r="F1035" s="1"/>
  <c r="O1133"/>
  <c r="P1133" s="1"/>
  <c r="M1130"/>
  <c r="M1132"/>
  <c r="M1125" s="1"/>
  <c r="H1135"/>
  <c r="H1125" s="1"/>
  <c r="H1126"/>
  <c r="V1126"/>
  <c r="V1135"/>
  <c r="V1125" s="1"/>
  <c r="L1168"/>
  <c r="L1158"/>
  <c r="L1112" s="1"/>
  <c r="O830"/>
  <c r="P863"/>
  <c r="O873"/>
  <c r="P1025"/>
  <c r="P1051"/>
  <c r="P1055"/>
  <c r="Q1034"/>
  <c r="O1127"/>
  <c r="P1127" s="1"/>
  <c r="J1162"/>
  <c r="J1118" s="1"/>
  <c r="P804"/>
  <c r="I803"/>
  <c r="V980"/>
  <c r="V1000"/>
  <c r="V976"/>
  <c r="V792" s="1"/>
  <c r="V491" s="1"/>
  <c r="T1058"/>
  <c r="T1046" s="1"/>
  <c r="T1034" s="1"/>
  <c r="T1047"/>
  <c r="E1106"/>
  <c r="E1090" s="1"/>
  <c r="E1034" s="1"/>
  <c r="E1091"/>
  <c r="E1035" s="1"/>
  <c r="S1106"/>
  <c r="S1090" s="1"/>
  <c r="S1091"/>
  <c r="G1167"/>
  <c r="G1156" s="1"/>
  <c r="G1157"/>
  <c r="G1111" s="1"/>
  <c r="O1195"/>
  <c r="K1194"/>
  <c r="E1207"/>
  <c r="E1206" s="1"/>
  <c r="E1164"/>
  <c r="E518"/>
  <c r="E506" s="1"/>
  <c r="Q518"/>
  <c r="Q506" s="1"/>
  <c r="O765"/>
  <c r="P765" s="1"/>
  <c r="O812"/>
  <c r="P856"/>
  <c r="F886"/>
  <c r="P931"/>
  <c r="P963"/>
  <c r="K978"/>
  <c r="O978" s="1"/>
  <c r="P1006"/>
  <c r="N1058"/>
  <c r="N1046" s="1"/>
  <c r="N1034" s="1"/>
  <c r="V1118"/>
  <c r="N1125"/>
  <c r="N1165"/>
  <c r="N1123" s="1"/>
  <c r="N262" s="1"/>
  <c r="V1162"/>
  <c r="J1256"/>
  <c r="N901"/>
  <c r="N886"/>
  <c r="O1050"/>
  <c r="L1038"/>
  <c r="L243" s="1"/>
  <c r="O243" s="1"/>
  <c r="P1057"/>
  <c r="I1045"/>
  <c r="D1058"/>
  <c r="D1046" s="1"/>
  <c r="D1047"/>
  <c r="D1035" s="1"/>
  <c r="D1106"/>
  <c r="D1090" s="1"/>
  <c r="D1091"/>
  <c r="F1135"/>
  <c r="F1125" s="1"/>
  <c r="F1126"/>
  <c r="T1135"/>
  <c r="T1126"/>
  <c r="O1177"/>
  <c r="K1176"/>
  <c r="I1255"/>
  <c r="I1253"/>
  <c r="I1251" s="1"/>
  <c r="J1320"/>
  <c r="J1321"/>
  <c r="P846"/>
  <c r="N885"/>
  <c r="P1195"/>
  <c r="I778"/>
  <c r="I829"/>
  <c r="P830"/>
  <c r="S981"/>
  <c r="S975"/>
  <c r="S789" s="1"/>
  <c r="I990"/>
  <c r="O1011"/>
  <c r="P1011" s="1"/>
  <c r="M1010"/>
  <c r="R1058"/>
  <c r="R1046" s="1"/>
  <c r="R1034" s="1"/>
  <c r="R1047"/>
  <c r="R1035" s="1"/>
  <c r="Q1106"/>
  <c r="Q1090" s="1"/>
  <c r="Q1091"/>
  <c r="Q1035" s="1"/>
  <c r="E1135"/>
  <c r="E1126"/>
  <c r="E1111" s="1"/>
  <c r="Q1207"/>
  <c r="Q1206" s="1"/>
  <c r="Q1122" s="1"/>
  <c r="Q1164"/>
  <c r="Q1162" s="1"/>
  <c r="Q1118" s="1"/>
  <c r="I1320"/>
  <c r="I1321"/>
  <c r="O785"/>
  <c r="P785" s="1"/>
  <c r="P812"/>
  <c r="U818"/>
  <c r="O867"/>
  <c r="P867" s="1"/>
  <c r="D989"/>
  <c r="O1132"/>
  <c r="P1132" s="1"/>
  <c r="D1135"/>
  <c r="O1212"/>
  <c r="E794"/>
  <c r="E812"/>
  <c r="E85" s="1"/>
  <c r="E187" s="1"/>
  <c r="E183" s="1"/>
  <c r="E182" s="1"/>
  <c r="E129" s="1"/>
  <c r="F817"/>
  <c r="F797" s="1"/>
  <c r="F800"/>
  <c r="F502" s="1"/>
  <c r="O842"/>
  <c r="P842" s="1"/>
  <c r="N841"/>
  <c r="O841" s="1"/>
  <c r="O894"/>
  <c r="K893"/>
  <c r="O983"/>
  <c r="P983" s="1"/>
  <c r="L982"/>
  <c r="L976"/>
  <c r="L792" s="1"/>
  <c r="T1106"/>
  <c r="T1090" s="1"/>
  <c r="T1091"/>
  <c r="I1125"/>
  <c r="R1135"/>
  <c r="R1125" s="1"/>
  <c r="R1126"/>
  <c r="H1158"/>
  <c r="H1112" s="1"/>
  <c r="H1168"/>
  <c r="V1160"/>
  <c r="V1114" s="1"/>
  <c r="V243" s="1"/>
  <c r="V1169"/>
  <c r="V1175"/>
  <c r="V1165"/>
  <c r="V1123" s="1"/>
  <c r="V262" s="1"/>
  <c r="I1341"/>
  <c r="I1339" s="1"/>
  <c r="I1344"/>
  <c r="P923"/>
  <c r="U1035"/>
  <c r="U1034"/>
  <c r="J1125"/>
  <c r="F1122"/>
  <c r="S1162"/>
  <c r="S1118" s="1"/>
  <c r="Q794"/>
  <c r="Q493" s="1"/>
  <c r="Q249" s="1"/>
  <c r="Q812"/>
  <c r="Q85" s="1"/>
  <c r="Q187" s="1"/>
  <c r="Q183" s="1"/>
  <c r="Q182" s="1"/>
  <c r="O852"/>
  <c r="P852" s="1"/>
  <c r="L851"/>
  <c r="J886"/>
  <c r="J893"/>
  <c r="J885" s="1"/>
  <c r="S1058"/>
  <c r="S1046" s="1"/>
  <c r="S1047"/>
  <c r="O1108"/>
  <c r="P1108" s="1"/>
  <c r="M1107"/>
  <c r="M1092"/>
  <c r="M1036" s="1"/>
  <c r="Q1135"/>
  <c r="Q1125" s="1"/>
  <c r="Q1126"/>
  <c r="Q1111" s="1"/>
  <c r="T1165"/>
  <c r="T1123" s="1"/>
  <c r="T262" s="1"/>
  <c r="T1175"/>
  <c r="J817"/>
  <c r="J797" s="1"/>
  <c r="O880"/>
  <c r="O881"/>
  <c r="P881" s="1"/>
  <c r="T975"/>
  <c r="M975"/>
  <c r="M789" s="1"/>
  <c r="O1019"/>
  <c r="P1019" s="1"/>
  <c r="P1066"/>
  <c r="E1122"/>
  <c r="J1344"/>
  <c r="H868"/>
  <c r="H867"/>
  <c r="H818" s="1"/>
  <c r="E874"/>
  <c r="E873"/>
  <c r="E818" s="1"/>
  <c r="I879"/>
  <c r="P879" s="1"/>
  <c r="P880"/>
  <c r="I1017"/>
  <c r="O1077"/>
  <c r="P1077" s="1"/>
  <c r="K1076"/>
  <c r="K1075"/>
  <c r="O1075" s="1"/>
  <c r="P1075" s="1"/>
  <c r="N1126"/>
  <c r="O1126" s="1"/>
  <c r="P1126" s="1"/>
  <c r="N1135"/>
  <c r="U1167"/>
  <c r="U1156" s="1"/>
  <c r="U1157"/>
  <c r="T1158"/>
  <c r="T1112" s="1"/>
  <c r="T1168"/>
  <c r="E1165"/>
  <c r="E1123" s="1"/>
  <c r="E262" s="1"/>
  <c r="E1190"/>
  <c r="D1195"/>
  <c r="D1194" s="1"/>
  <c r="D1122" s="1"/>
  <c r="D1164"/>
  <c r="D1162" s="1"/>
  <c r="I1369"/>
  <c r="I1368" s="1"/>
  <c r="I1372"/>
  <c r="O851"/>
  <c r="P895"/>
  <c r="H975"/>
  <c r="O1037"/>
  <c r="P1037" s="1"/>
  <c r="P1067"/>
  <c r="O1130"/>
  <c r="U1125"/>
  <c r="L1162"/>
  <c r="L1118" s="1"/>
  <c r="K790"/>
  <c r="O790" s="1"/>
  <c r="P790" s="1"/>
  <c r="R812"/>
  <c r="R85" s="1"/>
  <c r="N868"/>
  <c r="K874"/>
  <c r="O874" s="1"/>
  <c r="P874" s="1"/>
  <c r="D893"/>
  <c r="D885" s="1"/>
  <c r="I894"/>
  <c r="U894"/>
  <c r="I901"/>
  <c r="I909"/>
  <c r="I917"/>
  <c r="I925"/>
  <c r="I933"/>
  <c r="I941"/>
  <c r="I949"/>
  <c r="I957"/>
  <c r="I965"/>
  <c r="M981"/>
  <c r="F982"/>
  <c r="R982"/>
  <c r="K991"/>
  <c r="P992"/>
  <c r="K999"/>
  <c r="P1000"/>
  <c r="K1018"/>
  <c r="O1056"/>
  <c r="P1056" s="1"/>
  <c r="K1091"/>
  <c r="D1092"/>
  <c r="D1036" s="1"/>
  <c r="I1130"/>
  <c r="U1130"/>
  <c r="G1132"/>
  <c r="G1125" s="1"/>
  <c r="G1110" s="1"/>
  <c r="S1132"/>
  <c r="S1125" s="1"/>
  <c r="H1164"/>
  <c r="T1164"/>
  <c r="I1168"/>
  <c r="I1177"/>
  <c r="O1188"/>
  <c r="P1188" s="1"/>
  <c r="K1191"/>
  <c r="P1192"/>
  <c r="J1195"/>
  <c r="J1194" s="1"/>
  <c r="J1122" s="1"/>
  <c r="V1195"/>
  <c r="V1194" s="1"/>
  <c r="V1122" s="1"/>
  <c r="P1208"/>
  <c r="I1319"/>
  <c r="I1318" s="1"/>
  <c r="P847"/>
  <c r="O875"/>
  <c r="P875" s="1"/>
  <c r="I887"/>
  <c r="K976"/>
  <c r="I978"/>
  <c r="J1091"/>
  <c r="J1035" s="1"/>
  <c r="V1091"/>
  <c r="V1035" s="1"/>
  <c r="M1169"/>
  <c r="I1202"/>
  <c r="L902"/>
  <c r="K981"/>
  <c r="I1050"/>
  <c r="K1058"/>
  <c r="I1060"/>
  <c r="K868"/>
  <c r="O868" s="1"/>
  <c r="P868" s="1"/>
  <c r="H874"/>
  <c r="T874"/>
  <c r="K902"/>
  <c r="K886" s="1"/>
  <c r="K910"/>
  <c r="K918"/>
  <c r="K926"/>
  <c r="K934"/>
  <c r="K942"/>
  <c r="K950"/>
  <c r="K958"/>
  <c r="K966"/>
  <c r="J1058"/>
  <c r="J1046" s="1"/>
  <c r="J1034" s="1"/>
  <c r="V1058"/>
  <c r="V1046" s="1"/>
  <c r="V1034" s="1"/>
  <c r="N1076"/>
  <c r="N1052" s="1"/>
  <c r="N1040" s="1"/>
  <c r="K1106"/>
  <c r="D1132"/>
  <c r="D1125" s="1"/>
  <c r="D1110" s="1"/>
  <c r="F1168"/>
  <c r="R1168"/>
  <c r="O869"/>
  <c r="P869" s="1"/>
  <c r="K879"/>
  <c r="O879" s="1"/>
  <c r="I981"/>
  <c r="U981"/>
  <c r="N982"/>
  <c r="K1135"/>
  <c r="O1064"/>
  <c r="P1065"/>
  <c r="J1372"/>
  <c r="D887"/>
  <c r="D789" s="1"/>
  <c r="G1165"/>
  <c r="G1123" s="1"/>
  <c r="G262" s="1"/>
  <c r="I1278"/>
  <c r="I1119"/>
  <c r="G488" l="1"/>
  <c r="O1168"/>
  <c r="E10"/>
  <c r="O1112"/>
  <c r="P1112" s="1"/>
  <c r="U129"/>
  <c r="O679"/>
  <c r="M496"/>
  <c r="H496"/>
  <c r="H800"/>
  <c r="H502" s="1"/>
  <c r="H817"/>
  <c r="H797" s="1"/>
  <c r="E800"/>
  <c r="E502" s="1"/>
  <c r="E817"/>
  <c r="E797" s="1"/>
  <c r="E496" s="1"/>
  <c r="O137"/>
  <c r="K136"/>
  <c r="O136" s="1"/>
  <c r="R129"/>
  <c r="R10"/>
  <c r="S197"/>
  <c r="D788"/>
  <c r="P1130"/>
  <c r="F1167"/>
  <c r="F1156" s="1"/>
  <c r="F1110" s="1"/>
  <c r="F1157"/>
  <c r="F1111" s="1"/>
  <c r="U886"/>
  <c r="U893"/>
  <c r="U885" s="1"/>
  <c r="U817"/>
  <c r="U800"/>
  <c r="U502" s="1"/>
  <c r="K925"/>
  <c r="O925" s="1"/>
  <c r="O926"/>
  <c r="P926" s="1"/>
  <c r="O991"/>
  <c r="P991" s="1"/>
  <c r="K975"/>
  <c r="K990"/>
  <c r="M676"/>
  <c r="M727"/>
  <c r="M726" s="1"/>
  <c r="M725" s="1"/>
  <c r="K605"/>
  <c r="O606"/>
  <c r="P728"/>
  <c r="I727"/>
  <c r="N676"/>
  <c r="N685"/>
  <c r="P469"/>
  <c r="I462"/>
  <c r="P350"/>
  <c r="I349"/>
  <c r="P1119"/>
  <c r="I258"/>
  <c r="P258" s="1"/>
  <c r="K933"/>
  <c r="O933" s="1"/>
  <c r="P933" s="1"/>
  <c r="O934"/>
  <c r="P934" s="1"/>
  <c r="N618"/>
  <c r="N622"/>
  <c r="K941"/>
  <c r="O941" s="1"/>
  <c r="O942"/>
  <c r="P942" s="1"/>
  <c r="P1050"/>
  <c r="I1038"/>
  <c r="P1038" s="1"/>
  <c r="O999"/>
  <c r="P999" s="1"/>
  <c r="K998"/>
  <c r="O998" s="1"/>
  <c r="P998" s="1"/>
  <c r="I788"/>
  <c r="P803"/>
  <c r="N1157"/>
  <c r="N1167"/>
  <c r="N1156" s="1"/>
  <c r="M778"/>
  <c r="O778" s="1"/>
  <c r="O779"/>
  <c r="P779" s="1"/>
  <c r="L1047"/>
  <c r="L1058"/>
  <c r="L1046" s="1"/>
  <c r="L1034" s="1"/>
  <c r="M684"/>
  <c r="P587"/>
  <c r="I22"/>
  <c r="M527"/>
  <c r="M516" s="1"/>
  <c r="M504" s="1"/>
  <c r="M517"/>
  <c r="M505" s="1"/>
  <c r="O344"/>
  <c r="P344" s="1"/>
  <c r="K343"/>
  <c r="O343" s="1"/>
  <c r="P343" s="1"/>
  <c r="S1110"/>
  <c r="P543"/>
  <c r="N516"/>
  <c r="N504" s="1"/>
  <c r="R1111"/>
  <c r="L818"/>
  <c r="Q789"/>
  <c r="Q488" s="1"/>
  <c r="Q241" s="1"/>
  <c r="T1162"/>
  <c r="T1118" s="1"/>
  <c r="P917"/>
  <c r="U1110"/>
  <c r="O1076"/>
  <c r="P1076" s="1"/>
  <c r="D1034"/>
  <c r="N818"/>
  <c r="P1206"/>
  <c r="O1038"/>
  <c r="V603"/>
  <c r="N491"/>
  <c r="N247" s="1"/>
  <c r="D488"/>
  <c r="T462"/>
  <c r="T454" s="1"/>
  <c r="J496"/>
  <c r="O448"/>
  <c r="T488"/>
  <c r="H260"/>
  <c r="I974"/>
  <c r="I980"/>
  <c r="Q800"/>
  <c r="Q502" s="1"/>
  <c r="Q817"/>
  <c r="O1048"/>
  <c r="L1036"/>
  <c r="O1036" s="1"/>
  <c r="I248"/>
  <c r="V684"/>
  <c r="V674"/>
  <c r="G797"/>
  <c r="G802"/>
  <c r="O754"/>
  <c r="P754" s="1"/>
  <c r="K753"/>
  <c r="O753" s="1"/>
  <c r="P753" s="1"/>
  <c r="O629"/>
  <c r="P629" s="1"/>
  <c r="K628"/>
  <c r="L425"/>
  <c r="L266"/>
  <c r="O464"/>
  <c r="P464" s="1"/>
  <c r="K463"/>
  <c r="K455"/>
  <c r="O455" s="1"/>
  <c r="K409"/>
  <c r="O409" s="1"/>
  <c r="P409" s="1"/>
  <c r="O410"/>
  <c r="P410" s="1"/>
  <c r="K130"/>
  <c r="O131"/>
  <c r="P131" s="1"/>
  <c r="H488"/>
  <c r="H241" s="1"/>
  <c r="F260"/>
  <c r="M1168"/>
  <c r="M1158"/>
  <c r="M1112" s="1"/>
  <c r="O1169"/>
  <c r="P1169" s="1"/>
  <c r="P1168"/>
  <c r="I1157"/>
  <c r="K957"/>
  <c r="O957" s="1"/>
  <c r="P957" s="1"/>
  <c r="O958"/>
  <c r="P958" s="1"/>
  <c r="K792"/>
  <c r="O976"/>
  <c r="P976" s="1"/>
  <c r="O398"/>
  <c r="P398" s="1"/>
  <c r="K397"/>
  <c r="O397" s="1"/>
  <c r="K182"/>
  <c r="O182" s="1"/>
  <c r="O183"/>
  <c r="P183" s="1"/>
  <c r="S1034"/>
  <c r="D802"/>
  <c r="D787" s="1"/>
  <c r="J802"/>
  <c r="O456"/>
  <c r="P456" s="1"/>
  <c r="U488"/>
  <c r="U241" s="1"/>
  <c r="F253"/>
  <c r="F265"/>
  <c r="S974"/>
  <c r="S788" s="1"/>
  <c r="S980"/>
  <c r="S973" s="1"/>
  <c r="U974"/>
  <c r="U980"/>
  <c r="U973" s="1"/>
  <c r="I1059"/>
  <c r="P1060"/>
  <c r="I1048"/>
  <c r="P1177"/>
  <c r="I1176"/>
  <c r="O1018"/>
  <c r="P1018" s="1"/>
  <c r="K1017"/>
  <c r="O1017" s="1"/>
  <c r="O893"/>
  <c r="K1122"/>
  <c r="O1122" s="1"/>
  <c r="O1194"/>
  <c r="P1194" s="1"/>
  <c r="M1162"/>
  <c r="M1118" s="1"/>
  <c r="M1123"/>
  <c r="M262" s="1"/>
  <c r="H802"/>
  <c r="H226"/>
  <c r="H225"/>
  <c r="H108"/>
  <c r="I622"/>
  <c r="P623"/>
  <c r="I618"/>
  <c r="N975"/>
  <c r="N789" s="1"/>
  <c r="N981"/>
  <c r="K965"/>
  <c r="O965" s="1"/>
  <c r="P965" s="1"/>
  <c r="O966"/>
  <c r="P966" s="1"/>
  <c r="R187"/>
  <c r="R183" s="1"/>
  <c r="R182" s="1"/>
  <c r="R76"/>
  <c r="R75" s="1"/>
  <c r="V1158"/>
  <c r="V1112" s="1"/>
  <c r="V1168"/>
  <c r="I989"/>
  <c r="V975"/>
  <c r="V789" s="1"/>
  <c r="V999"/>
  <c r="G974"/>
  <c r="G788" s="1"/>
  <c r="G980"/>
  <c r="G973" s="1"/>
  <c r="I709"/>
  <c r="G617"/>
  <c r="G621"/>
  <c r="G616" s="1"/>
  <c r="G603" s="1"/>
  <c r="G455"/>
  <c r="G463"/>
  <c r="G462" s="1"/>
  <c r="G454" s="1"/>
  <c r="O497"/>
  <c r="P497" s="1"/>
  <c r="K255"/>
  <c r="O255" s="1"/>
  <c r="P255" s="1"/>
  <c r="K254"/>
  <c r="O254" s="1"/>
  <c r="P254" s="1"/>
  <c r="O275"/>
  <c r="P275" s="1"/>
  <c r="L251"/>
  <c r="O251" s="1"/>
  <c r="P251" s="1"/>
  <c r="M286"/>
  <c r="M264" s="1"/>
  <c r="M265"/>
  <c r="O284"/>
  <c r="P284" s="1"/>
  <c r="I198"/>
  <c r="O18"/>
  <c r="K17"/>
  <c r="N1111"/>
  <c r="N1110"/>
  <c r="P978"/>
  <c r="P941"/>
  <c r="S1035"/>
  <c r="G1162"/>
  <c r="G1118" s="1"/>
  <c r="E1156"/>
  <c r="S802"/>
  <c r="J463"/>
  <c r="J462" s="1"/>
  <c r="J454" s="1"/>
  <c r="K653"/>
  <c r="O653" s="1"/>
  <c r="P653" s="1"/>
  <c r="G266"/>
  <c r="R108"/>
  <c r="R224" s="1"/>
  <c r="R197" s="1"/>
  <c r="M277"/>
  <c r="O203"/>
  <c r="P203" s="1"/>
  <c r="U108"/>
  <c r="U224" s="1"/>
  <c r="U197" s="1"/>
  <c r="K1090"/>
  <c r="O1090" s="1"/>
  <c r="O1106"/>
  <c r="P887"/>
  <c r="I789"/>
  <c r="K1125"/>
  <c r="O1135"/>
  <c r="K1111"/>
  <c r="O803"/>
  <c r="O501"/>
  <c r="K259"/>
  <c r="O259" s="1"/>
  <c r="Q683"/>
  <c r="Q672" s="1"/>
  <c r="Q673"/>
  <c r="K715"/>
  <c r="O715" s="1"/>
  <c r="O716"/>
  <c r="P682"/>
  <c r="I501"/>
  <c r="I628"/>
  <c r="G265"/>
  <c r="V260"/>
  <c r="V277"/>
  <c r="V253" s="1"/>
  <c r="Q282"/>
  <c r="Q295"/>
  <c r="Q286" s="1"/>
  <c r="Q264" s="1"/>
  <c r="U282"/>
  <c r="U295"/>
  <c r="U286" s="1"/>
  <c r="U264" s="1"/>
  <c r="M1034"/>
  <c r="F491"/>
  <c r="F247" s="1"/>
  <c r="P448"/>
  <c r="E491"/>
  <c r="E247" s="1"/>
  <c r="O434"/>
  <c r="P434" s="1"/>
  <c r="F10"/>
  <c r="Q76"/>
  <c r="Q75" s="1"/>
  <c r="O143"/>
  <c r="P143" s="1"/>
  <c r="K901"/>
  <c r="O902"/>
  <c r="P902" s="1"/>
  <c r="O1058"/>
  <c r="K1046"/>
  <c r="O1191"/>
  <c r="P1191" s="1"/>
  <c r="K1190"/>
  <c r="O1190" s="1"/>
  <c r="P1190" s="1"/>
  <c r="O1091"/>
  <c r="P1091" s="1"/>
  <c r="K1035"/>
  <c r="M1091"/>
  <c r="M1035" s="1"/>
  <c r="M1106"/>
  <c r="M1090" s="1"/>
  <c r="I554"/>
  <c r="P554" s="1"/>
  <c r="I518"/>
  <c r="P555"/>
  <c r="I744"/>
  <c r="K419"/>
  <c r="I229"/>
  <c r="P230"/>
  <c r="O356"/>
  <c r="P356" s="1"/>
  <c r="K355"/>
  <c r="O355" s="1"/>
  <c r="P355" s="1"/>
  <c r="E1162"/>
  <c r="E1118" s="1"/>
  <c r="H1035"/>
  <c r="E1110"/>
  <c r="O682"/>
  <c r="O433"/>
  <c r="V265"/>
  <c r="P174"/>
  <c r="I1201"/>
  <c r="P1202"/>
  <c r="I1164"/>
  <c r="K949"/>
  <c r="O949" s="1"/>
  <c r="O950"/>
  <c r="P950" s="1"/>
  <c r="H1167"/>
  <c r="H1156" s="1"/>
  <c r="H1110" s="1"/>
  <c r="H1157"/>
  <c r="L975"/>
  <c r="L789" s="1"/>
  <c r="L981"/>
  <c r="J1255"/>
  <c r="J1253"/>
  <c r="J1250" s="1"/>
  <c r="K683"/>
  <c r="K673"/>
  <c r="L349"/>
  <c r="O349" s="1"/>
  <c r="O350"/>
  <c r="V621"/>
  <c r="V616" s="1"/>
  <c r="V617"/>
  <c r="O1010"/>
  <c r="P1010" s="1"/>
  <c r="M1009"/>
  <c r="J975"/>
  <c r="J789" s="1"/>
  <c r="J999"/>
  <c r="Q975"/>
  <c r="Q990"/>
  <c r="E975"/>
  <c r="E990"/>
  <c r="O577"/>
  <c r="P577" s="1"/>
  <c r="K576"/>
  <c r="O576" s="1"/>
  <c r="P576" s="1"/>
  <c r="O269"/>
  <c r="P269" s="1"/>
  <c r="L244"/>
  <c r="O244" s="1"/>
  <c r="P244" s="1"/>
  <c r="O528"/>
  <c r="K527"/>
  <c r="K517"/>
  <c r="K642"/>
  <c r="O643"/>
  <c r="P643" s="1"/>
  <c r="P607"/>
  <c r="I606"/>
  <c r="I491"/>
  <c r="O476"/>
  <c r="K475"/>
  <c r="O475" s="1"/>
  <c r="H629"/>
  <c r="H618"/>
  <c r="J226"/>
  <c r="J225"/>
  <c r="J108"/>
  <c r="J224" s="1"/>
  <c r="J197" s="1"/>
  <c r="N282"/>
  <c r="N295"/>
  <c r="N286" s="1"/>
  <c r="O230"/>
  <c r="K229"/>
  <c r="O229" s="1"/>
  <c r="P925"/>
  <c r="P949"/>
  <c r="U1162"/>
  <c r="H1111"/>
  <c r="P1212"/>
  <c r="Q1156"/>
  <c r="Q1110" s="1"/>
  <c r="H253"/>
  <c r="O618"/>
  <c r="V247"/>
  <c r="J488"/>
  <c r="J241" s="1"/>
  <c r="R516"/>
  <c r="R504" s="1"/>
  <c r="O982"/>
  <c r="P982" s="1"/>
  <c r="T1035"/>
  <c r="I1250"/>
  <c r="U672"/>
  <c r="P660"/>
  <c r="O686"/>
  <c r="P686" s="1"/>
  <c r="T241"/>
  <c r="L295"/>
  <c r="L286" s="1"/>
  <c r="S462"/>
  <c r="S454" s="1"/>
  <c r="D10"/>
  <c r="O132"/>
  <c r="P132" s="1"/>
  <c r="O1164"/>
  <c r="O862"/>
  <c r="P862" s="1"/>
  <c r="K861"/>
  <c r="P1106"/>
  <c r="I1090"/>
  <c r="P1090" s="1"/>
  <c r="I1008"/>
  <c r="T800"/>
  <c r="T502" s="1"/>
  <c r="T817"/>
  <c r="N266"/>
  <c r="N425"/>
  <c r="I648"/>
  <c r="P649"/>
  <c r="O510"/>
  <c r="P510" s="1"/>
  <c r="K493"/>
  <c r="J1158"/>
  <c r="J1112" s="1"/>
  <c r="J1168"/>
  <c r="K506"/>
  <c r="O518"/>
  <c r="I476"/>
  <c r="P477"/>
  <c r="E282"/>
  <c r="E295"/>
  <c r="E286" s="1"/>
  <c r="E264" s="1"/>
  <c r="I286"/>
  <c r="I265"/>
  <c r="P287"/>
  <c r="D266"/>
  <c r="D448"/>
  <c r="D265" s="1"/>
  <c r="D240" s="1"/>
  <c r="D447"/>
  <c r="J332"/>
  <c r="J331" s="1"/>
  <c r="J302"/>
  <c r="J301" s="1"/>
  <c r="O152"/>
  <c r="P152" s="1"/>
  <c r="K151"/>
  <c r="O151" s="1"/>
  <c r="P679"/>
  <c r="V264"/>
  <c r="L491"/>
  <c r="L247" s="1"/>
  <c r="Q10"/>
  <c r="J10"/>
  <c r="S10"/>
  <c r="E76"/>
  <c r="E75" s="1"/>
  <c r="M197"/>
  <c r="T1167"/>
  <c r="T1156" s="1"/>
  <c r="T1110" s="1"/>
  <c r="T1157"/>
  <c r="T1111" s="1"/>
  <c r="F981"/>
  <c r="F975"/>
  <c r="F789" s="1"/>
  <c r="L1167"/>
  <c r="L1156" s="1"/>
  <c r="L1110" s="1"/>
  <c r="L1157"/>
  <c r="L1111" s="1"/>
  <c r="O1052"/>
  <c r="K1040"/>
  <c r="O1040" s="1"/>
  <c r="T886"/>
  <c r="T788" s="1"/>
  <c r="T487" s="1"/>
  <c r="T901"/>
  <c r="T885" s="1"/>
  <c r="I517"/>
  <c r="I527"/>
  <c r="P528"/>
  <c r="M709"/>
  <c r="O709" s="1"/>
  <c r="O710"/>
  <c r="P710" s="1"/>
  <c r="S684"/>
  <c r="S674"/>
  <c r="S488" s="1"/>
  <c r="S241" s="1"/>
  <c r="J684"/>
  <c r="J674"/>
  <c r="L745"/>
  <c r="O746"/>
  <c r="P746" s="1"/>
  <c r="I717"/>
  <c r="P718"/>
  <c r="L277"/>
  <c r="P507"/>
  <c r="I489"/>
  <c r="T282"/>
  <c r="T295"/>
  <c r="T286" s="1"/>
  <c r="T264" s="1"/>
  <c r="L622"/>
  <c r="L618"/>
  <c r="I735"/>
  <c r="P735" s="1"/>
  <c r="P736"/>
  <c r="I424"/>
  <c r="J265"/>
  <c r="O287"/>
  <c r="K265"/>
  <c r="O304"/>
  <c r="K110"/>
  <c r="K379"/>
  <c r="O379" s="1"/>
  <c r="P379" s="1"/>
  <c r="O380"/>
  <c r="P380" s="1"/>
  <c r="P1135"/>
  <c r="G885"/>
  <c r="F488"/>
  <c r="F241" s="1"/>
  <c r="P151"/>
  <c r="J136"/>
  <c r="J129" s="1"/>
  <c r="L901"/>
  <c r="L885" s="1"/>
  <c r="L886"/>
  <c r="D974"/>
  <c r="D980"/>
  <c r="D973" s="1"/>
  <c r="O1201"/>
  <c r="K1200"/>
  <c r="O1200" s="1"/>
  <c r="H886"/>
  <c r="H788" s="1"/>
  <c r="H901"/>
  <c r="H885" s="1"/>
  <c r="K726"/>
  <c r="O727"/>
  <c r="U617"/>
  <c r="U621"/>
  <c r="U616" s="1"/>
  <c r="U603" s="1"/>
  <c r="G295"/>
  <c r="G286" s="1"/>
  <c r="G264" s="1"/>
  <c r="G282"/>
  <c r="M621"/>
  <c r="M616" s="1"/>
  <c r="M603" s="1"/>
  <c r="M617"/>
  <c r="L527"/>
  <c r="L516" s="1"/>
  <c r="L504" s="1"/>
  <c r="L517"/>
  <c r="L505" s="1"/>
  <c r="O513"/>
  <c r="P513" s="1"/>
  <c r="K332"/>
  <c r="K302"/>
  <c r="O333"/>
  <c r="P333" s="1"/>
  <c r="I233"/>
  <c r="P233" s="1"/>
  <c r="P117"/>
  <c r="R265"/>
  <c r="R420"/>
  <c r="R419" s="1"/>
  <c r="U1118"/>
  <c r="P1017"/>
  <c r="F802"/>
  <c r="K489"/>
  <c r="I455"/>
  <c r="O38"/>
  <c r="F419"/>
  <c r="F264" s="1"/>
  <c r="S151"/>
  <c r="S129" s="1"/>
  <c r="P38"/>
  <c r="P257"/>
  <c r="K909"/>
  <c r="O909" s="1"/>
  <c r="P909" s="1"/>
  <c r="O910"/>
  <c r="P910" s="1"/>
  <c r="K917"/>
  <c r="O917" s="1"/>
  <c r="O918"/>
  <c r="P918" s="1"/>
  <c r="R981"/>
  <c r="R975"/>
  <c r="R789" s="1"/>
  <c r="R488" s="1"/>
  <c r="R241" s="1"/>
  <c r="P1052"/>
  <c r="I1040"/>
  <c r="P1040" s="1"/>
  <c r="K980"/>
  <c r="K974"/>
  <c r="O492"/>
  <c r="P492" s="1"/>
  <c r="K248"/>
  <c r="O248" s="1"/>
  <c r="R282"/>
  <c r="R295"/>
  <c r="R286" s="1"/>
  <c r="I433"/>
  <c r="R617"/>
  <c r="R621"/>
  <c r="R616" s="1"/>
  <c r="R603" s="1"/>
  <c r="R802"/>
  <c r="E789"/>
  <c r="E488" s="1"/>
  <c r="E241" s="1"/>
  <c r="O494"/>
  <c r="P494" s="1"/>
  <c r="L488"/>
  <c r="M980"/>
  <c r="M974"/>
  <c r="M788" s="1"/>
  <c r="I886"/>
  <c r="I893"/>
  <c r="P894"/>
  <c r="K1175"/>
  <c r="K1165"/>
  <c r="O1176"/>
  <c r="R1167"/>
  <c r="R1156" s="1"/>
  <c r="R1110" s="1"/>
  <c r="R1157"/>
  <c r="S621"/>
  <c r="S616" s="1"/>
  <c r="S603" s="1"/>
  <c r="S617"/>
  <c r="I818"/>
  <c r="P829"/>
  <c r="P1045"/>
  <c r="I263"/>
  <c r="P263" s="1"/>
  <c r="I696"/>
  <c r="P697"/>
  <c r="G684"/>
  <c r="G674"/>
  <c r="E802"/>
  <c r="I635"/>
  <c r="P636"/>
  <c r="D621"/>
  <c r="D616" s="1"/>
  <c r="D603" s="1"/>
  <c r="D486" s="1"/>
  <c r="D617"/>
  <c r="D487" s="1"/>
  <c r="Y303"/>
  <c r="P304"/>
  <c r="I110"/>
  <c r="I182"/>
  <c r="P182" s="1"/>
  <c r="K174"/>
  <c r="O174" s="1"/>
  <c r="K199"/>
  <c r="O176"/>
  <c r="P176" s="1"/>
  <c r="U265"/>
  <c r="U424"/>
  <c r="U419" s="1"/>
  <c r="Q174"/>
  <c r="Q151" s="1"/>
  <c r="Q129" s="1"/>
  <c r="Q199"/>
  <c r="Q198" s="1"/>
  <c r="Q197" s="1"/>
  <c r="P778"/>
  <c r="H1162"/>
  <c r="H1118" s="1"/>
  <c r="U1111"/>
  <c r="D496"/>
  <c r="P783"/>
  <c r="F516"/>
  <c r="F504" s="1"/>
  <c r="P397"/>
  <c r="S301"/>
  <c r="G496"/>
  <c r="O250"/>
  <c r="P250" s="1"/>
  <c r="D301"/>
  <c r="V10"/>
  <c r="T240" l="1"/>
  <c r="R487"/>
  <c r="R240" s="1"/>
  <c r="S282"/>
  <c r="S295"/>
  <c r="S286" s="1"/>
  <c r="S264" s="1"/>
  <c r="I885"/>
  <c r="P893"/>
  <c r="I1200"/>
  <c r="P1201"/>
  <c r="O332"/>
  <c r="P332" s="1"/>
  <c r="K331"/>
  <c r="O331" s="1"/>
  <c r="P331" s="1"/>
  <c r="T260"/>
  <c r="T277"/>
  <c r="T253" s="1"/>
  <c r="U260"/>
  <c r="U277"/>
  <c r="U253" s="1"/>
  <c r="O130"/>
  <c r="P130" s="1"/>
  <c r="K129"/>
  <c r="O129" s="1"/>
  <c r="O1175"/>
  <c r="K1167"/>
  <c r="O302"/>
  <c r="P302" s="1"/>
  <c r="K301"/>
  <c r="D282"/>
  <c r="D295"/>
  <c r="D286" s="1"/>
  <c r="D264" s="1"/>
  <c r="D239" s="1"/>
  <c r="O1165"/>
  <c r="K1123"/>
  <c r="O110"/>
  <c r="K109"/>
  <c r="R260"/>
  <c r="R277"/>
  <c r="R253" s="1"/>
  <c r="O199"/>
  <c r="P199" s="1"/>
  <c r="K198"/>
  <c r="P717"/>
  <c r="I716"/>
  <c r="T797"/>
  <c r="T496" s="1"/>
  <c r="T802"/>
  <c r="T787" s="1"/>
  <c r="T486" s="1"/>
  <c r="T239" s="1"/>
  <c r="T1217" s="1"/>
  <c r="P518"/>
  <c r="I506"/>
  <c r="O628"/>
  <c r="N617"/>
  <c r="N621"/>
  <c r="N616" s="1"/>
  <c r="N603" s="1"/>
  <c r="I726"/>
  <c r="P727"/>
  <c r="U797"/>
  <c r="U496" s="1"/>
  <c r="U802"/>
  <c r="U787" s="1"/>
  <c r="U486" s="1"/>
  <c r="U239" s="1"/>
  <c r="J787"/>
  <c r="R264"/>
  <c r="N980"/>
  <c r="N973" s="1"/>
  <c r="N974"/>
  <c r="N788" s="1"/>
  <c r="M491"/>
  <c r="M247" s="1"/>
  <c r="O676"/>
  <c r="P676" s="1"/>
  <c r="I247"/>
  <c r="O506"/>
  <c r="K488"/>
  <c r="O792"/>
  <c r="P792" s="1"/>
  <c r="K491"/>
  <c r="J282"/>
  <c r="J295"/>
  <c r="J286" s="1"/>
  <c r="J264" s="1"/>
  <c r="P517"/>
  <c r="I505"/>
  <c r="E260"/>
  <c r="E277"/>
  <c r="E253" s="1"/>
  <c r="V1167"/>
  <c r="V1156" s="1"/>
  <c r="V1110" s="1"/>
  <c r="V1157"/>
  <c r="V1111" s="1"/>
  <c r="P1176"/>
  <c r="I1165"/>
  <c r="I1175"/>
  <c r="M1157"/>
  <c r="M1111" s="1"/>
  <c r="M1167"/>
  <c r="M1156" s="1"/>
  <c r="M1110" s="1"/>
  <c r="L424"/>
  <c r="L265"/>
  <c r="O425"/>
  <c r="P425" s="1"/>
  <c r="O974"/>
  <c r="P709"/>
  <c r="F787"/>
  <c r="P455"/>
  <c r="D1217"/>
  <c r="O901"/>
  <c r="P901" s="1"/>
  <c r="P628"/>
  <c r="M253"/>
  <c r="I141"/>
  <c r="P22"/>
  <c r="I18"/>
  <c r="I695"/>
  <c r="P696"/>
  <c r="I674"/>
  <c r="E974"/>
  <c r="E788" s="1"/>
  <c r="E487" s="1"/>
  <c r="E240" s="1"/>
  <c r="E989"/>
  <c r="E973" s="1"/>
  <c r="E787" s="1"/>
  <c r="E486" s="1"/>
  <c r="E239" s="1"/>
  <c r="E1217" s="1"/>
  <c r="P635"/>
  <c r="I634"/>
  <c r="P634" s="1"/>
  <c r="R974"/>
  <c r="R788" s="1"/>
  <c r="R980"/>
  <c r="R973" s="1"/>
  <c r="P527"/>
  <c r="I516"/>
  <c r="N424"/>
  <c r="N419" s="1"/>
  <c r="N265"/>
  <c r="O527"/>
  <c r="K516"/>
  <c r="M1008"/>
  <c r="O1008" s="1"/>
  <c r="P1008" s="1"/>
  <c r="O1009"/>
  <c r="P1009" s="1"/>
  <c r="H224"/>
  <c r="H197" s="1"/>
  <c r="H10"/>
  <c r="H1217" s="1"/>
  <c r="L241"/>
  <c r="O266"/>
  <c r="P266" s="1"/>
  <c r="L1035"/>
  <c r="O1047"/>
  <c r="N684"/>
  <c r="N674"/>
  <c r="O685"/>
  <c r="P685" s="1"/>
  <c r="I419"/>
  <c r="I264"/>
  <c r="I647"/>
  <c r="P647" s="1"/>
  <c r="P648"/>
  <c r="K505"/>
  <c r="O517"/>
  <c r="L980"/>
  <c r="L973" s="1"/>
  <c r="L974"/>
  <c r="L788" s="1"/>
  <c r="O17"/>
  <c r="I617"/>
  <c r="I621"/>
  <c r="N817"/>
  <c r="N800"/>
  <c r="N502" s="1"/>
  <c r="G787"/>
  <c r="F486"/>
  <c r="F239" s="1"/>
  <c r="F1217" s="1"/>
  <c r="P433"/>
  <c r="K788"/>
  <c r="P989"/>
  <c r="P248"/>
  <c r="S487"/>
  <c r="S240" s="1"/>
  <c r="K1162"/>
  <c r="S787"/>
  <c r="U10"/>
  <c r="O886"/>
  <c r="I1427"/>
  <c r="I1221"/>
  <c r="N260"/>
  <c r="N277"/>
  <c r="O642"/>
  <c r="P642" s="1"/>
  <c r="K641"/>
  <c r="O641" s="1"/>
  <c r="P641" s="1"/>
  <c r="J998"/>
  <c r="J973" s="1"/>
  <c r="J974"/>
  <c r="J788" s="1"/>
  <c r="K1034"/>
  <c r="O1034" s="1"/>
  <c r="O1046"/>
  <c r="O463"/>
  <c r="P463" s="1"/>
  <c r="K462"/>
  <c r="V673"/>
  <c r="V487" s="1"/>
  <c r="V240" s="1"/>
  <c r="V683"/>
  <c r="V672" s="1"/>
  <c r="V486" s="1"/>
  <c r="M683"/>
  <c r="M672" s="1"/>
  <c r="M673"/>
  <c r="M487" s="1"/>
  <c r="M240" s="1"/>
  <c r="I454"/>
  <c r="F240"/>
  <c r="I242"/>
  <c r="F974"/>
  <c r="F788" s="1"/>
  <c r="F487" s="1"/>
  <c r="F980"/>
  <c r="F973" s="1"/>
  <c r="M973"/>
  <c r="M787" s="1"/>
  <c r="V488"/>
  <c r="V241" s="1"/>
  <c r="I817"/>
  <c r="I800"/>
  <c r="J1427"/>
  <c r="J1221"/>
  <c r="V998"/>
  <c r="V973" s="1"/>
  <c r="V787" s="1"/>
  <c r="V974"/>
  <c r="V788" s="1"/>
  <c r="O975"/>
  <c r="P975" s="1"/>
  <c r="K789"/>
  <c r="O789" s="1"/>
  <c r="K725"/>
  <c r="O725" s="1"/>
  <c r="O726"/>
  <c r="S673"/>
  <c r="S683"/>
  <c r="S672" s="1"/>
  <c r="S486" s="1"/>
  <c r="K249"/>
  <c r="O249" s="1"/>
  <c r="P249" s="1"/>
  <c r="O493"/>
  <c r="P493" s="1"/>
  <c r="O861"/>
  <c r="P861" s="1"/>
  <c r="K818"/>
  <c r="Q974"/>
  <c r="Q788" s="1"/>
  <c r="Q989"/>
  <c r="Q973" s="1"/>
  <c r="K672"/>
  <c r="Q260"/>
  <c r="Q277"/>
  <c r="Q253" s="1"/>
  <c r="I1111"/>
  <c r="P1111" s="1"/>
  <c r="L800"/>
  <c r="L502" s="1"/>
  <c r="L260" s="1"/>
  <c r="L817"/>
  <c r="O990"/>
  <c r="P990" s="1"/>
  <c r="K989"/>
  <c r="O989" s="1"/>
  <c r="N264"/>
  <c r="P618"/>
  <c r="K885"/>
  <c r="O885" s="1"/>
  <c r="I243"/>
  <c r="P243" s="1"/>
  <c r="M674"/>
  <c r="P886"/>
  <c r="R787"/>
  <c r="R486" s="1"/>
  <c r="O981"/>
  <c r="P981" s="1"/>
  <c r="V239"/>
  <c r="V1217" s="1"/>
  <c r="D241"/>
  <c r="P229"/>
  <c r="P349"/>
  <c r="M486"/>
  <c r="M239" s="1"/>
  <c r="M1217" s="1"/>
  <c r="P606"/>
  <c r="I605"/>
  <c r="P110"/>
  <c r="I109"/>
  <c r="J683"/>
  <c r="J672" s="1"/>
  <c r="J673"/>
  <c r="J487" s="1"/>
  <c r="J240" s="1"/>
  <c r="J1167"/>
  <c r="J1156" s="1"/>
  <c r="J1110" s="1"/>
  <c r="J1157"/>
  <c r="J1111" s="1"/>
  <c r="O605"/>
  <c r="K604"/>
  <c r="G673"/>
  <c r="G487" s="1"/>
  <c r="G240" s="1"/>
  <c r="G683"/>
  <c r="G672" s="1"/>
  <c r="G486" s="1"/>
  <c r="G239" s="1"/>
  <c r="G1217" s="1"/>
  <c r="L744"/>
  <c r="O745"/>
  <c r="P745" s="1"/>
  <c r="L673"/>
  <c r="L487" s="1"/>
  <c r="P789"/>
  <c r="P974"/>
  <c r="H787"/>
  <c r="K617"/>
  <c r="U788"/>
  <c r="U487" s="1"/>
  <c r="U240" s="1"/>
  <c r="O980"/>
  <c r="P980" s="1"/>
  <c r="I1162"/>
  <c r="P1164"/>
  <c r="O1125"/>
  <c r="P1125" s="1"/>
  <c r="I1058"/>
  <c r="P1059"/>
  <c r="I1047"/>
  <c r="I973"/>
  <c r="L621"/>
  <c r="L617"/>
  <c r="O622"/>
  <c r="P622" s="1"/>
  <c r="K242"/>
  <c r="O242" s="1"/>
  <c r="O489"/>
  <c r="P489" s="1"/>
  <c r="G260"/>
  <c r="G277"/>
  <c r="G253" s="1"/>
  <c r="P476"/>
  <c r="I475"/>
  <c r="P475" s="1"/>
  <c r="H628"/>
  <c r="H616" s="1"/>
  <c r="H603" s="1"/>
  <c r="H486" s="1"/>
  <c r="H239" s="1"/>
  <c r="H617"/>
  <c r="H487" s="1"/>
  <c r="H240" s="1"/>
  <c r="I259"/>
  <c r="P259" s="1"/>
  <c r="P501"/>
  <c r="P1048"/>
  <c r="I1036"/>
  <c r="P1036" s="1"/>
  <c r="Q797"/>
  <c r="Q496" s="1"/>
  <c r="Q802"/>
  <c r="Q787" s="1"/>
  <c r="Q486" s="1"/>
  <c r="Q239" s="1"/>
  <c r="Q1217" s="1"/>
  <c r="Q487"/>
  <c r="Q240" s="1"/>
  <c r="O1035"/>
  <c r="O1158"/>
  <c r="P1158" s="1"/>
  <c r="O1111"/>
  <c r="G241"/>
  <c r="N488"/>
  <c r="N241" s="1"/>
  <c r="M488" l="1"/>
  <c r="M241" s="1"/>
  <c r="O674"/>
  <c r="L797"/>
  <c r="L496" s="1"/>
  <c r="L253" s="1"/>
  <c r="L802"/>
  <c r="L787" s="1"/>
  <c r="K487"/>
  <c r="O505"/>
  <c r="I504"/>
  <c r="I17"/>
  <c r="P18"/>
  <c r="P1200"/>
  <c r="I1122"/>
  <c r="L616"/>
  <c r="L603" s="1"/>
  <c r="O621"/>
  <c r="O604"/>
  <c r="K603"/>
  <c r="O603" s="1"/>
  <c r="P1175"/>
  <c r="I1167"/>
  <c r="P716"/>
  <c r="I715"/>
  <c r="P715" s="1"/>
  <c r="O301"/>
  <c r="P301" s="1"/>
  <c r="K282"/>
  <c r="K295"/>
  <c r="J486"/>
  <c r="S239"/>
  <c r="S1217" s="1"/>
  <c r="P885"/>
  <c r="U1217"/>
  <c r="P973"/>
  <c r="P242"/>
  <c r="R239"/>
  <c r="R1217" s="1"/>
  <c r="O683"/>
  <c r="P683" s="1"/>
  <c r="P605"/>
  <c r="I604"/>
  <c r="I797"/>
  <c r="I802"/>
  <c r="P1058"/>
  <c r="I1046"/>
  <c r="S260"/>
  <c r="S277"/>
  <c r="S253" s="1"/>
  <c r="K817"/>
  <c r="O818"/>
  <c r="P818" s="1"/>
  <c r="K800"/>
  <c r="P1047"/>
  <c r="I1035"/>
  <c r="P1035" s="1"/>
  <c r="N683"/>
  <c r="N672" s="1"/>
  <c r="N673"/>
  <c r="O673" s="1"/>
  <c r="O684"/>
  <c r="P684" s="1"/>
  <c r="O198"/>
  <c r="P198" s="1"/>
  <c r="K1156"/>
  <c r="O1167"/>
  <c r="P695"/>
  <c r="I694"/>
  <c r="I673"/>
  <c r="P1165"/>
  <c r="I1123"/>
  <c r="O488"/>
  <c r="K241"/>
  <c r="O241" s="1"/>
  <c r="P726"/>
  <c r="I725"/>
  <c r="P725" s="1"/>
  <c r="O462"/>
  <c r="P462" s="1"/>
  <c r="K454"/>
  <c r="O454" s="1"/>
  <c r="P454" s="1"/>
  <c r="O516"/>
  <c r="P516" s="1"/>
  <c r="K504"/>
  <c r="O491"/>
  <c r="P491" s="1"/>
  <c r="K247"/>
  <c r="O247" s="1"/>
  <c r="D260"/>
  <c r="D277"/>
  <c r="D253" s="1"/>
  <c r="K616"/>
  <c r="O616" s="1"/>
  <c r="P247"/>
  <c r="O617"/>
  <c r="P617" s="1"/>
  <c r="O672"/>
  <c r="K973"/>
  <c r="O973" s="1"/>
  <c r="O788"/>
  <c r="P788" s="1"/>
  <c r="P674"/>
  <c r="O1157"/>
  <c r="P1157" s="1"/>
  <c r="I616"/>
  <c r="P616" s="1"/>
  <c r="P621"/>
  <c r="J260"/>
  <c r="J277"/>
  <c r="J253" s="1"/>
  <c r="P1162"/>
  <c r="I1118"/>
  <c r="P1118" s="1"/>
  <c r="O744"/>
  <c r="P744" s="1"/>
  <c r="L672"/>
  <c r="L419"/>
  <c r="O424"/>
  <c r="P424" s="1"/>
  <c r="J239"/>
  <c r="J1217" s="1"/>
  <c r="P506"/>
  <c r="I488"/>
  <c r="P505"/>
  <c r="I487"/>
  <c r="I226"/>
  <c r="P226" s="1"/>
  <c r="I108"/>
  <c r="I225"/>
  <c r="P225" s="1"/>
  <c r="P109"/>
  <c r="K226"/>
  <c r="O226" s="1"/>
  <c r="K225"/>
  <c r="O225" s="1"/>
  <c r="K108"/>
  <c r="O109"/>
  <c r="L240"/>
  <c r="N797"/>
  <c r="N496" s="1"/>
  <c r="N253" s="1"/>
  <c r="N802"/>
  <c r="N787" s="1"/>
  <c r="O1123"/>
  <c r="K262"/>
  <c r="O262" s="1"/>
  <c r="I502"/>
  <c r="K1118"/>
  <c r="O1118" s="1"/>
  <c r="O1162"/>
  <c r="P141"/>
  <c r="I137"/>
  <c r="O265"/>
  <c r="P265" s="1"/>
  <c r="I787" l="1"/>
  <c r="K240"/>
  <c r="I240"/>
  <c r="I1034"/>
  <c r="P1034" s="1"/>
  <c r="P1046"/>
  <c r="I1156"/>
  <c r="P1167"/>
  <c r="O817"/>
  <c r="P817" s="1"/>
  <c r="K797"/>
  <c r="K802"/>
  <c r="O800"/>
  <c r="P800" s="1"/>
  <c r="K502"/>
  <c r="O502" s="1"/>
  <c r="P1122"/>
  <c r="I260"/>
  <c r="P137"/>
  <c r="I136"/>
  <c r="K224"/>
  <c r="O108"/>
  <c r="K10"/>
  <c r="P1123"/>
  <c r="I262"/>
  <c r="P262" s="1"/>
  <c r="P604"/>
  <c r="I603"/>
  <c r="P603" s="1"/>
  <c r="L486"/>
  <c r="P488"/>
  <c r="I241"/>
  <c r="P241" s="1"/>
  <c r="O1156"/>
  <c r="K1110"/>
  <c r="O1110" s="1"/>
  <c r="I224"/>
  <c r="P108"/>
  <c r="L264"/>
  <c r="O419"/>
  <c r="P419" s="1"/>
  <c r="O504"/>
  <c r="P504" s="1"/>
  <c r="P17"/>
  <c r="I10"/>
  <c r="I672"/>
  <c r="P672" s="1"/>
  <c r="P694"/>
  <c r="O282"/>
  <c r="P282" s="1"/>
  <c r="K277"/>
  <c r="O295"/>
  <c r="P295" s="1"/>
  <c r="K286"/>
  <c r="I496"/>
  <c r="N487"/>
  <c r="N240" s="1"/>
  <c r="P502"/>
  <c r="P673"/>
  <c r="N486"/>
  <c r="N239" s="1"/>
  <c r="N1217" s="1"/>
  <c r="P1156" l="1"/>
  <c r="I1110"/>
  <c r="P1110" s="1"/>
  <c r="I197"/>
  <c r="O10"/>
  <c r="P10" s="1"/>
  <c r="O487"/>
  <c r="P487" s="1"/>
  <c r="I486"/>
  <c r="O802"/>
  <c r="P802" s="1"/>
  <c r="K787"/>
  <c r="P136"/>
  <c r="I129"/>
  <c r="P129" s="1"/>
  <c r="O277"/>
  <c r="P277" s="1"/>
  <c r="K253"/>
  <c r="O253" s="1"/>
  <c r="O224"/>
  <c r="P224" s="1"/>
  <c r="K197"/>
  <c r="O197" s="1"/>
  <c r="K264"/>
  <c r="O286"/>
  <c r="P286" s="1"/>
  <c r="P496"/>
  <c r="I253"/>
  <c r="O797"/>
  <c r="P797" s="1"/>
  <c r="K496"/>
  <c r="O496" s="1"/>
  <c r="O240"/>
  <c r="P240" s="1"/>
  <c r="P260"/>
  <c r="K260"/>
  <c r="O260" s="1"/>
  <c r="L239"/>
  <c r="L1217" s="1"/>
  <c r="O264" l="1"/>
  <c r="P264" s="1"/>
  <c r="K239"/>
  <c r="P486"/>
  <c r="I239"/>
  <c r="O787"/>
  <c r="P787" s="1"/>
  <c r="K486"/>
  <c r="O486" s="1"/>
  <c r="P197"/>
  <c r="P253"/>
  <c r="O239" l="1"/>
  <c r="P239" s="1"/>
  <c r="K1217"/>
  <c r="O1217" s="1"/>
  <c r="I1217"/>
  <c r="P1217" l="1"/>
</calcChain>
</file>

<file path=xl/comments1.xml><?xml version="1.0" encoding="utf-8"?>
<comments xmlns="http://schemas.openxmlformats.org/spreadsheetml/2006/main">
  <authors>
    <author>larisa</author>
  </authors>
  <commentList>
    <comment ref="L1171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varrsaminte 2000 din tva pt 731 din cei 2500</t>
        </r>
      </text>
    </comment>
    <comment ref="M1171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varsaminte 500 din 2500 dj 731 din tva </t>
        </r>
      </text>
    </comment>
    <comment ref="L1188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2500 dj 731 din tva </t>
        </r>
      </text>
    </comment>
    <comment ref="M1188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500 dj 731 din tva </t>
        </r>
      </text>
    </comment>
  </commentList>
</comments>
</file>

<file path=xl/sharedStrings.xml><?xml version="1.0" encoding="utf-8"?>
<sst xmlns="http://schemas.openxmlformats.org/spreadsheetml/2006/main" count="2060" uniqueCount="859">
  <si>
    <t>JUDETUL ARGES</t>
  </si>
  <si>
    <t xml:space="preserve">DIRECTIA ECONOMICA </t>
  </si>
  <si>
    <t>Anexa 1</t>
  </si>
  <si>
    <t>PROIECT</t>
  </si>
  <si>
    <t>PRIVIND BUGETUL LOCAL DE VENITURI SI CHELTUIELI PE ANUL 2023</t>
  </si>
  <si>
    <t>SI ESTIMARI PE ANII 2024 - 2026</t>
  </si>
  <si>
    <t>mii lei</t>
  </si>
  <si>
    <t>DENUMIRE INDICATORI</t>
  </si>
  <si>
    <t>COD</t>
  </si>
  <si>
    <t xml:space="preserve">EXECUTIE </t>
  </si>
  <si>
    <t>BUGET INITIAL</t>
  </si>
  <si>
    <t>BUGET FINAL</t>
  </si>
  <si>
    <t xml:space="preserve">SOLICITARE </t>
  </si>
  <si>
    <t>PROPUNERI
2023</t>
  </si>
  <si>
    <t>TRIM I</t>
  </si>
  <si>
    <t>TRIM II</t>
  </si>
  <si>
    <t>TRIM III</t>
  </si>
  <si>
    <t>TRIM IV</t>
  </si>
  <si>
    <t>TOTAL</t>
  </si>
  <si>
    <t xml:space="preserve">DIF </t>
  </si>
  <si>
    <t>ESTIMARI
2024</t>
  </si>
  <si>
    <t>ESTIMARI
2025</t>
  </si>
  <si>
    <t>ESTIMARI
2026</t>
  </si>
  <si>
    <t>CB</t>
  </si>
  <si>
    <t>CA</t>
  </si>
  <si>
    <t>VENITURI - TOTAL</t>
  </si>
  <si>
    <t>A</t>
  </si>
  <si>
    <t>IMPOZIT PE PROFIT</t>
  </si>
  <si>
    <t xml:space="preserve">Impozit pe profit de la agentii economici </t>
  </si>
  <si>
    <t>01.02.01</t>
  </si>
  <si>
    <t>B</t>
  </si>
  <si>
    <t>COTE SI SUME DEF DIN IMPOZITUL PE VENIT</t>
  </si>
  <si>
    <r>
      <t xml:space="preserve">Cote defalcate din impozitul pe venit </t>
    </r>
    <r>
      <rPr>
        <b/>
        <sz val="10"/>
        <rFont val="Times New Roman"/>
        <family val="1"/>
        <charset val="238"/>
      </rPr>
      <t xml:space="preserve">(15% </t>
    </r>
    <r>
      <rPr>
        <sz val="10"/>
        <rFont val="Times New Roman"/>
        <family val="1"/>
        <charset val="238"/>
      </rPr>
      <t>)</t>
    </r>
  </si>
  <si>
    <t>.04.02.01</t>
  </si>
  <si>
    <r>
      <t>Sume din impozit pe venit  pentru echil.</t>
    </r>
    <r>
      <rPr>
        <b/>
        <sz val="10"/>
        <rFont val="Times New Roman"/>
        <family val="1"/>
        <charset val="238"/>
      </rPr>
      <t xml:space="preserve"> (15% din 14%)</t>
    </r>
  </si>
  <si>
    <t>.04.02.04</t>
  </si>
  <si>
    <t>Sume repartizate pentru finantarea institutiilor de spectacole si concerte</t>
  </si>
  <si>
    <t>.04.02.06</t>
  </si>
  <si>
    <t>C</t>
  </si>
  <si>
    <t xml:space="preserve">SUME DEFALCATE DIN TVA </t>
  </si>
  <si>
    <t>11.02.</t>
  </si>
  <si>
    <t>Sume def din TVA pentru finantarea cheltuielilor descentralizate  :</t>
  </si>
  <si>
    <t>11.02.01</t>
  </si>
  <si>
    <t xml:space="preserve">Sustinerea sistemului de protectie a copilului </t>
  </si>
  <si>
    <t xml:space="preserve">Centrele pentru persoane adulte cu handicap </t>
  </si>
  <si>
    <t>Camine persoane varstnice</t>
  </si>
  <si>
    <t xml:space="preserve">Programul pentru scoli  al Romaniei </t>
  </si>
  <si>
    <t>Fructe</t>
  </si>
  <si>
    <t>Invatamant special , din care :</t>
  </si>
  <si>
    <t>1.salarii, sporuri , indemnizatii si alte drepturi salariale</t>
  </si>
  <si>
    <t xml:space="preserve">      Cheltuieli cu bunuri si servicii</t>
  </si>
  <si>
    <t>hotarari judecatoresti</t>
  </si>
  <si>
    <t xml:space="preserve">       Drepturi copii cu cerinte educationale speciale care frecventeaza invatamantul special </t>
  </si>
  <si>
    <t>Finantarea burselor din invatamantul special</t>
  </si>
  <si>
    <t>Cultura si culte din care</t>
  </si>
  <si>
    <t xml:space="preserve">            personal neclerical</t>
  </si>
  <si>
    <t xml:space="preserve">            2.  institutii de cultura preluate</t>
  </si>
  <si>
    <t>Sume def din TVA pentru evidenta populatiei</t>
  </si>
  <si>
    <t>Sume def din TVA reprez. drepturi pt copii cu cerinte educationale speciale integrati in invatamantul de masa H.G. 904/2014</t>
  </si>
  <si>
    <t>Sume def din TVA  pentru drumuri</t>
  </si>
  <si>
    <t>11.02.05</t>
  </si>
  <si>
    <t>Sume def din TVA  pt echilibrarea bugete locale</t>
  </si>
  <si>
    <t>11.02.06</t>
  </si>
  <si>
    <t>D</t>
  </si>
  <si>
    <t xml:space="preserve">VENITURI PROPRII </t>
  </si>
  <si>
    <t>Taxe pe utilizarea bunurilor, autoriz. utiliz. bunurilor</t>
  </si>
  <si>
    <t>Impozit asupra mijloacelor de transport pers fizice</t>
  </si>
  <si>
    <t>16.02.02.01</t>
  </si>
  <si>
    <t>Impozit asupra mijloacelor de transport pers juridice</t>
  </si>
  <si>
    <t>16.02.02.02</t>
  </si>
  <si>
    <t>Taxe si tarife pt elib de licente, autorizatii de functionare</t>
  </si>
  <si>
    <t>16.02.03</t>
  </si>
  <si>
    <t>Venituri din proprietate</t>
  </si>
  <si>
    <t>00.13</t>
  </si>
  <si>
    <t>Varsaminte din profitul net</t>
  </si>
  <si>
    <t>30.02.01</t>
  </si>
  <si>
    <t>Restituiri de fonduri din anii precedenti</t>
  </si>
  <si>
    <t>30.02.03</t>
  </si>
  <si>
    <t xml:space="preserve">Alte venituri din concesiuni si inchirieri de catre institutiile publice </t>
  </si>
  <si>
    <t>30.02.05.30</t>
  </si>
  <si>
    <t>Redevente miniere</t>
  </si>
  <si>
    <t>30.02.05.01</t>
  </si>
  <si>
    <t>Venituri din dividende</t>
  </si>
  <si>
    <t>30.02.08</t>
  </si>
  <si>
    <t>Venituri din dobanzi</t>
  </si>
  <si>
    <t>31.02</t>
  </si>
  <si>
    <t>Alte venituri din dobanzi</t>
  </si>
  <si>
    <t>31.02.03</t>
  </si>
  <si>
    <t>Venituri din prestari servicii si alte activitati</t>
  </si>
  <si>
    <t xml:space="preserve">Contributia de intretinere a persoanelor asistate </t>
  </si>
  <si>
    <t>33,02,13</t>
  </si>
  <si>
    <t>Contributia lunara a parintilor</t>
  </si>
  <si>
    <t>33.02.27</t>
  </si>
  <si>
    <t>Venituri din recuperarea cheltuielilor</t>
  </si>
  <si>
    <t>33.02.28</t>
  </si>
  <si>
    <t>33.02.50</t>
  </si>
  <si>
    <t>Amenzi, penalitati si confiscari</t>
  </si>
  <si>
    <t>Venituri din amenzi si alte sanctiuni</t>
  </si>
  <si>
    <t>35.02.01</t>
  </si>
  <si>
    <t>Diverse venituri</t>
  </si>
  <si>
    <t xml:space="preserve">Sume provenite din finantarea </t>
  </si>
  <si>
    <t>36.02.01</t>
  </si>
  <si>
    <t>Varsaminte din veniturile si/s</t>
  </si>
  <si>
    <t>36.02.05</t>
  </si>
  <si>
    <t>Alte venituri</t>
  </si>
  <si>
    <t>36.02.50</t>
  </si>
  <si>
    <t>Transferuri voluntare</t>
  </si>
  <si>
    <t>Donatii si sponsorizari</t>
  </si>
  <si>
    <t>37.02.01</t>
  </si>
  <si>
    <t>Varsaminte din sectiunea de functionare pentru finantarea sectiunii de dezvoltare a bugetului local(cu semnul minus)</t>
  </si>
  <si>
    <t>37.02.03</t>
  </si>
  <si>
    <t>Vărsăminte din secţiunea de funcţionare</t>
  </si>
  <si>
    <t>37.02.04</t>
  </si>
  <si>
    <t>Alte transferuri voluntare</t>
  </si>
  <si>
    <t>37.02.50</t>
  </si>
  <si>
    <t>Venituri din capital</t>
  </si>
  <si>
    <t>Venituri din valorif unor bunuri ale instit publice</t>
  </si>
  <si>
    <t>39.02.01</t>
  </si>
  <si>
    <t>Venituri din vanzarea unor bunuri dom. Privat</t>
  </si>
  <si>
    <t>39,02,07</t>
  </si>
  <si>
    <t>OPERATIUNI FINANCIARE</t>
  </si>
  <si>
    <t>Incasari  din rambursarea imprumuturilor acordate</t>
  </si>
  <si>
    <t>Sume din execedentul bugetului</t>
  </si>
  <si>
    <t>E</t>
  </si>
  <si>
    <t>SUBVENTII</t>
  </si>
  <si>
    <t>.00.17</t>
  </si>
  <si>
    <t>Subventii de la bugetul de stat</t>
  </si>
  <si>
    <t xml:space="preserve">Subventii fin prog de pietruire drumuri </t>
  </si>
  <si>
    <t>42.02.09.01</t>
  </si>
  <si>
    <t>Subventii pt finantarea investitiilor in sanatate</t>
  </si>
  <si>
    <t>42.02.16</t>
  </si>
  <si>
    <t>Subv pt.fin aparatura medicala si echip comunic urgenta in sanatate</t>
  </si>
  <si>
    <t>42.02.16.01</t>
  </si>
  <si>
    <t>Subv pt fin rep capitale in sanatate</t>
  </si>
  <si>
    <t>42.02.16.02</t>
  </si>
  <si>
    <t xml:space="preserve">Subv.ptr finant altor investitii in sanatate </t>
  </si>
  <si>
    <t>42.02.16.03</t>
  </si>
  <si>
    <t>Subventii din veniturile proprii ale ministerului Sanatatii catre bug locale pt fin  investitiilor in sanatate</t>
  </si>
  <si>
    <t>42.02.18</t>
  </si>
  <si>
    <t>Asistenta in pregatirea proiectelor prin Programul  Op reg 2007-2013</t>
  </si>
  <si>
    <t>42.02.19</t>
  </si>
  <si>
    <t>Subventii pt sustinerea Proiecte FEN postaderare</t>
  </si>
  <si>
    <t>42.02.20</t>
  </si>
  <si>
    <t>Finantarea drepturilor persoanelor cu handicap</t>
  </si>
  <si>
    <t>42.02.21</t>
  </si>
  <si>
    <t>Subventii primite din Fondul de Interventie</t>
  </si>
  <si>
    <t>42.02.28</t>
  </si>
  <si>
    <t>Subventii din bugetul de stat pentru finantarea sanatatii</t>
  </si>
  <si>
    <t>42.02.41</t>
  </si>
  <si>
    <t>Subventii primite in cadrul prog FEGA  implementate de APIA</t>
  </si>
  <si>
    <t>42.02.42</t>
  </si>
  <si>
    <t>Subventii pt finantarea UAMS</t>
  </si>
  <si>
    <t>42.02.35</t>
  </si>
  <si>
    <t>Subventii  pentru finantarea camerelor agricole</t>
  </si>
  <si>
    <t>42.02.44</t>
  </si>
  <si>
    <t>Subventii ptr realizarea obiectivelor de inv in turism</t>
  </si>
  <si>
    <t>42.02.40</t>
  </si>
  <si>
    <t>Subventii primite de la bugetul de stat pt finantarea unor programe de interes national, destinate sectiunii de functionare a bugetului local</t>
  </si>
  <si>
    <t>42.02.51.01</t>
  </si>
  <si>
    <t>Subventii primite de la bugetul de stat pt finantarea unor programe de interes national, destinate sectiunii de dezvoltare a bugetului local</t>
  </si>
  <si>
    <t>42.02.51.02</t>
  </si>
  <si>
    <t>Subventii primite de la bugetul de stat pt. fin. investitiilor pt. instit. publ. de asist. soc. si UAMS</t>
  </si>
  <si>
    <t>42.02.52</t>
  </si>
  <si>
    <t>Subventii primite de la bugetul de stat pt finantarea subprogramului infrastructura la nivel judetean</t>
  </si>
  <si>
    <t>42.02.59</t>
  </si>
  <si>
    <t>Sume alocate din bugetul de stat aferente corectiilor financiare</t>
  </si>
  <si>
    <t>42.02.62</t>
  </si>
  <si>
    <t>Finantarea Programului National de Dezvoltare Locala</t>
  </si>
  <si>
    <t>42.02.65</t>
  </si>
  <si>
    <t>Subventii pt sustinerea Proiecte FEN postaderare aferente 2014-2020</t>
  </si>
  <si>
    <t>42.02.69</t>
  </si>
  <si>
    <t xml:space="preserve">Subventii pentru realizarea activitatii de colectare transport depozitare si neutralizare a deseurilor de origine animala </t>
  </si>
  <si>
    <t>42.02.73</t>
  </si>
  <si>
    <t>Sume alocate pentru stimulentul de risc</t>
  </si>
  <si>
    <t>42.02.82</t>
  </si>
  <si>
    <t>Subventii de la bugetul de stat catre bugetele locale pentru Programul national de investitii "Anghel Saligny"</t>
  </si>
  <si>
    <t>42.02.87</t>
  </si>
  <si>
    <t>Alocari de sume din PNRR aferente asistentei financiare nerambursabile</t>
  </si>
  <si>
    <t>42.02.88</t>
  </si>
  <si>
    <t>Fonduri europene nerambursabile</t>
  </si>
  <si>
    <t>42.02.88.01</t>
  </si>
  <si>
    <t>Finantare publica nationala</t>
  </si>
  <si>
    <t>42.02.88.02</t>
  </si>
  <si>
    <t>Sume aferente TVA</t>
  </si>
  <si>
    <t>42.02.88.03</t>
  </si>
  <si>
    <t xml:space="preserve">ALTE SUME PRIMITE DE LA UNIUNEA EUROPEANA </t>
  </si>
  <si>
    <t>46.02</t>
  </si>
  <si>
    <t>Alte sume primite de la uniunea europeana pentru programele operationale finantate din cadrul financiar 2014-2020</t>
  </si>
  <si>
    <t>46.02.04</t>
  </si>
  <si>
    <t>F</t>
  </si>
  <si>
    <t>SUME PRIMITE DE LA UE /ALTI DONATORI IN CONTUL PLATILOR EFECTUATE SI PREFINANTARI AFERENTE CADRULUI FINANCIAR 2014-2020</t>
  </si>
  <si>
    <t xml:space="preserve"> Fondul European de Dezvoltare Regională (FEDR)  </t>
  </si>
  <si>
    <t>48.02.01</t>
  </si>
  <si>
    <t>Sume primite in contul platilor efectuate in anul curent</t>
  </si>
  <si>
    <t>48.02.01.01</t>
  </si>
  <si>
    <t>Sume primite in contul platilor efectuate in anii anteriori</t>
  </si>
  <si>
    <t>48.02.01.02</t>
  </si>
  <si>
    <t>Prefinantare</t>
  </si>
  <si>
    <t>48.02.01.03</t>
  </si>
  <si>
    <t>Fondul Social European (FSE)</t>
  </si>
  <si>
    <t>48.02.02</t>
  </si>
  <si>
    <t>48.02.02.01</t>
  </si>
  <si>
    <t>48.02.02.02</t>
  </si>
  <si>
    <t>48.02.02.03</t>
  </si>
  <si>
    <t>Alte programe comunitare finantate in perioada 2014-2020(APC)</t>
  </si>
  <si>
    <t>48.02.15</t>
  </si>
  <si>
    <t>Sume primite in contul platilor efectuate in anii curent</t>
  </si>
  <si>
    <t>48.02.15.01</t>
  </si>
  <si>
    <t>48.02.15.02</t>
  </si>
  <si>
    <t>48.02.15.03</t>
  </si>
  <si>
    <t xml:space="preserve">PCF PER 2007-2013 </t>
  </si>
  <si>
    <t>PROGRAMUL NORVEGIAN</t>
  </si>
  <si>
    <t>45.02.18</t>
  </si>
  <si>
    <t>VENITURI - SECTIUNEA FUNCTIONARE</t>
  </si>
  <si>
    <t xml:space="preserve">Cote defalcate din impozitul pe venit </t>
  </si>
  <si>
    <t xml:space="preserve">Sume din impozit pe venit  pentru echilibrare </t>
  </si>
  <si>
    <t>SUME DEFALCATE DIN TVA (1+2+3)</t>
  </si>
  <si>
    <t>Sume def din TVA pt fin chelt descentraliz</t>
  </si>
  <si>
    <t>Invatamant special</t>
  </si>
  <si>
    <t>Cultura si culte din care:</t>
  </si>
  <si>
    <t xml:space="preserve">               personal neclerical</t>
  </si>
  <si>
    <t xml:space="preserve">               institutii de cultura preluate</t>
  </si>
  <si>
    <t>Sume def din TVA  pt echil bugete locale</t>
  </si>
  <si>
    <t>Taxe pe utilizarea bunurilor, autorizarea uiliz bunurilor</t>
  </si>
  <si>
    <t>Taxe si tarife pt elib de licente, autorizatii de funct</t>
  </si>
  <si>
    <t>Venituri din proprietate(30.02+31.02)</t>
  </si>
  <si>
    <t xml:space="preserve">Contributia de intretinere a persoanelor asitate </t>
  </si>
  <si>
    <t>Venituri din aplicarea prescriptiei extinctive</t>
  </si>
  <si>
    <t>Varsaminte din sectiunea de functionare</t>
  </si>
  <si>
    <t>Incasari din ramb imprum acordate</t>
  </si>
  <si>
    <t>Subventii pt fin UMS</t>
  </si>
  <si>
    <t>Subventii primite de la bugetul de stat pt finantarea unor programe de interes national destinate sectiunii de functionare a bugetului local</t>
  </si>
  <si>
    <t>42,02,73</t>
  </si>
  <si>
    <t>VENITURI - SECTIUNEA  DE DEZVOLTARE</t>
  </si>
  <si>
    <t>Transferuri voluntare, altele decat subventiile</t>
  </si>
  <si>
    <t>37.02</t>
  </si>
  <si>
    <t>42.02</t>
  </si>
  <si>
    <t>Subventii pt sustinerea Proiectelor FEN postaderare</t>
  </si>
  <si>
    <t>Subventii de la bugetul de stat pt. fin. investitiilor pt. instit. publ. de asist. soc. si UAMS</t>
  </si>
  <si>
    <t>Subventii pt sustinerea Proiecte FEN postaderare AFERENTE 2014-2020</t>
  </si>
  <si>
    <t>ALTE SUME PRIMITE DE LA UE</t>
  </si>
  <si>
    <t>48.02</t>
  </si>
  <si>
    <t>45.02.02.02</t>
  </si>
  <si>
    <t xml:space="preserve">TOTAL CHELTUIELI </t>
  </si>
  <si>
    <t>SECTIUNEA DE FUNCTIONARE</t>
  </si>
  <si>
    <t>Cheltuieli curente</t>
  </si>
  <si>
    <t xml:space="preserve">  I.             cheltuieli de personal</t>
  </si>
  <si>
    <t xml:space="preserve"> II.              cheltuieli cu bunuri si servicii</t>
  </si>
  <si>
    <t>III. Dobanzi aferente datoriei publice interne</t>
  </si>
  <si>
    <t xml:space="preserve">IV Subventii </t>
  </si>
  <si>
    <t>V. Fond de rezerva bugetara</t>
  </si>
  <si>
    <t>VI. Transferuri catre institutii publice</t>
  </si>
  <si>
    <t>VII Alte transferuri interne</t>
  </si>
  <si>
    <t>VIII Asistenta sociala</t>
  </si>
  <si>
    <t xml:space="preserve">IX Alte cheltuieli </t>
  </si>
  <si>
    <t>Operatiuni financiare</t>
  </si>
  <si>
    <t>Plati efectuate in anii precedenti si recuperate in anul curent</t>
  </si>
  <si>
    <t>SECTIUNEA DE DEZVOLTARE</t>
  </si>
  <si>
    <t xml:space="preserve">Transferuri intre unitati ale administratiei publice </t>
  </si>
  <si>
    <t>Transferuri pentru finantarea investitiilor la spitale</t>
  </si>
  <si>
    <t>51.02.12</t>
  </si>
  <si>
    <t>Transferuri pt fin chelt de capital din domeniul sanatatii</t>
  </si>
  <si>
    <t>51.02.28</t>
  </si>
  <si>
    <t>Alte transferuri  de capital catre institutii publice</t>
  </si>
  <si>
    <t>51.02.29</t>
  </si>
  <si>
    <t xml:space="preserve">Alte transferuri </t>
  </si>
  <si>
    <t>Proiecte cu finantare FEN</t>
  </si>
  <si>
    <t>XII Proiecte cu finantare din sumele reprezentand asistenta financiara nerambursabila aferenta PNRR</t>
  </si>
  <si>
    <t>Cheltuieli de capital</t>
  </si>
  <si>
    <t>I</t>
  </si>
  <si>
    <r>
      <t xml:space="preserve">                                                                                                                            </t>
    </r>
    <r>
      <rPr>
        <b/>
        <u/>
        <sz val="10"/>
        <rFont val="Times New Roman"/>
        <family val="1"/>
        <charset val="238"/>
      </rPr>
      <t xml:space="preserve"> PARTEA I SERVICII PUBLICE  GENERALE (1+2+3)</t>
    </r>
    <r>
      <rPr>
        <b/>
        <sz val="10"/>
        <rFont val="Times New Roman"/>
        <family val="1"/>
        <charset val="238"/>
      </rPr>
      <t xml:space="preserve"> </t>
    </r>
  </si>
  <si>
    <t>V. fond de rezerva bugetara</t>
  </si>
  <si>
    <t>Ajutoare sociale in numerar</t>
  </si>
  <si>
    <t>Alte cheltuieli</t>
  </si>
  <si>
    <t>VI Transferuri intre unitati ale admin. Publice</t>
  </si>
  <si>
    <t>Alte transf. de capital catre institutii publice</t>
  </si>
  <si>
    <t>Transferuri interne</t>
  </si>
  <si>
    <t>X Cheltuieli de capital</t>
  </si>
  <si>
    <t>Plati efectuate in anii precedenti si recuperate in anul curent in sectiunea de dezvoltare a bugetului local</t>
  </si>
  <si>
    <t>AUTORITATI PUBLICE SI ACTIUNI EXTERNE</t>
  </si>
  <si>
    <t>51.02.01.03</t>
  </si>
  <si>
    <t>Alte transferuri curente interne</t>
  </si>
  <si>
    <t>55.01.18</t>
  </si>
  <si>
    <t>57.02</t>
  </si>
  <si>
    <t xml:space="preserve">Transferuri de capital   </t>
  </si>
  <si>
    <t>51.02</t>
  </si>
  <si>
    <t>Transferuri din bugetele proprii ale judetelor catre bugetele locale in vederea asig fd necesare implementarii proiectelor finantate din FEN</t>
  </si>
  <si>
    <t>51.02.45</t>
  </si>
  <si>
    <t>55.01</t>
  </si>
  <si>
    <t>Programe de dezvoltare</t>
  </si>
  <si>
    <t>55.01.13</t>
  </si>
  <si>
    <t>Proiecte cu finantare FEN aferente cadrului financiar 2014-2020</t>
  </si>
  <si>
    <t xml:space="preserve">FONDUL EUROPEAN DE DEZVOLTARE REGIONALA </t>
  </si>
  <si>
    <t>58.01</t>
  </si>
  <si>
    <t xml:space="preserve">          Finantare nationala</t>
  </si>
  <si>
    <t>58.01.01</t>
  </si>
  <si>
    <t>58.02</t>
  </si>
  <si>
    <t xml:space="preserve">          Fonduri externe nerambursabile</t>
  </si>
  <si>
    <t>58.01.02</t>
  </si>
  <si>
    <t>58.03</t>
  </si>
  <si>
    <t xml:space="preserve">         Cofinantare si chelt neeligibile</t>
  </si>
  <si>
    <t>58.01.03</t>
  </si>
  <si>
    <t xml:space="preserve">FONDUL SOCIAL EUROPEAN </t>
  </si>
  <si>
    <t>58.02.01</t>
  </si>
  <si>
    <t>58.02.02</t>
  </si>
  <si>
    <t>58.02.03</t>
  </si>
  <si>
    <t xml:space="preserve"> </t>
  </si>
  <si>
    <t>60.01</t>
  </si>
  <si>
    <t>60.02</t>
  </si>
  <si>
    <t>60.03</t>
  </si>
  <si>
    <t>X. Cheltuieli de capital</t>
  </si>
  <si>
    <t>Constructii</t>
  </si>
  <si>
    <t>71.01.01</t>
  </si>
  <si>
    <t>Masini, echipamente si mijloace de transport</t>
  </si>
  <si>
    <t>71.01.02</t>
  </si>
  <si>
    <t>Mobilier, aparatura birotica</t>
  </si>
  <si>
    <t>71.01.03</t>
  </si>
  <si>
    <t>Alte active fixe</t>
  </si>
  <si>
    <t>71.01.30</t>
  </si>
  <si>
    <t>Reparatii capitale</t>
  </si>
  <si>
    <t>PNDL II Consolidare si Reabilitare Spital Judetean De Urgenta Pitesti</t>
  </si>
  <si>
    <t xml:space="preserve">Servicii de expertiza tehnica structurala , studii de teren SF , documentatii, avize solicitate prin Certificatul de Urbanism pentru obiectivul de investitii Cale de acces mecanizata Cetatea Poienari </t>
  </si>
  <si>
    <t xml:space="preserve"> Servicii de expertiza tehnica structurala, studii de teren, audit energetic, DALI/SF, documentatii, avize solicitate  prin Certificat de Urbanism pentru obiectivul "Extindere modernizare si dotare spatii Urgenta Spitalul de Pediatrie  Pitesti</t>
  </si>
  <si>
    <t xml:space="preserve"> Servicii de expertiza tehnica structurala, studii de teren, audit energetic, DALI/SF, documentatii, avize solicitate  prin Certificat de Urbanism pentru obiectivul"Extindere si dotare spatii Urgenta si amenajari incinta Spitalul de Urgenta  Pitesti</t>
  </si>
  <si>
    <t xml:space="preserve">SF Extindere spatiu  Ambulatoriu integrat al Spitalului Judetean de Urgenta Pitesti precum si dotarea acestuia </t>
  </si>
  <si>
    <t>SFExtindere, modernizarea si dotarea  Ambulatoriului Integrat al spitalului cu componentele structurale Centrul de Sanatate Mintala si Laboratorul de recuperare, medicina fizica si balneologie (baza de tratament)</t>
  </si>
  <si>
    <t>SF + PT - Marirea capacitatii sistemului de alimentare cu apa in Comuna Cuca si Moraresti</t>
  </si>
  <si>
    <t xml:space="preserve">Expertiza tehnica si PT pentru reamplasarea punctului termic si a instalatiilor aferente existente - centrul de Radioterapie - Spitalul Judetean de Urgenta </t>
  </si>
  <si>
    <t>85.01.02</t>
  </si>
  <si>
    <t>PROIECT "Restaurarea galeriei de Arta"Rudolf Schweitzer-Cumpana"-Consolidarea, protejarea si valorificarea patrimoniului cultural</t>
  </si>
  <si>
    <t>PROIECT "Restaurarea Muzeului Judetean Arges- Consolidarea, protejarea  si valorificarea patrimoniului cultural"</t>
  </si>
  <si>
    <t>PROIECT "Conservarea si consolidarea Cetatii Poienari"</t>
  </si>
  <si>
    <t xml:space="preserve">PROIECT "Cresterea eficientei energetice a Spitalului de Recuperare Bradet </t>
  </si>
  <si>
    <t>PROIECT "Cresterea eficientei energetice a Palatului Administrativ, Pitesti Piata Vasile Milea nr. 1, Jud Arges</t>
  </si>
  <si>
    <t>PROIECT " Certificarea activitatilor Consiliului Judetean Arges si dezvoltarea abilitatilor personalului in concordanta cu prevederile SCAP  (PROGRAMUL Operational Capacitate Administrativa )</t>
  </si>
  <si>
    <t>PROIECT " Asigurarea accesului la servicii de sanatate in regim ambulatoriu pentru populatia judetelor  Arges, Teleorman si Calarasi"</t>
  </si>
  <si>
    <t>PROIECT " Imbunatatirea accesului populatiei din judetele Arges, Teleorman si Calarasi la servicii medicale de urgenta "</t>
  </si>
  <si>
    <t>PROIECT "Extindere, modernizare si dotare spatii urgenta  Spitalul de Pediatrie Pitesti"</t>
  </si>
  <si>
    <t>PROIECT "Extindere si dotare spatii urgenta si amenajari incinta  Spitalul  Judetean de Urgenta Pitesti"</t>
  </si>
  <si>
    <t>Proiect "Implementarea unor masuri si instrumente destinate imbunatatirii proceselor administrative in cadrul Consiliului Judetean Arges</t>
  </si>
  <si>
    <t>PROIECT "Extinderea, modernizarea si dotarea Ambulatoriului Integrat al Spitalului de Pediatrie Pitesti"cod SMIS 125102</t>
  </si>
  <si>
    <t>PROIECT "Extinderea si dotarea Ambulatoriului Integrat al Spitalului  Judetean de Urgenta Pitesti"cod SMIS 123890</t>
  </si>
  <si>
    <t>Proiect "Consolidarea infrastructurii medicale pentru a face fata provocarilor ridicate de combatere a epidemiei de COVID-19 la Spitalul de Pneumoftiziologie "Sf.Andrei", Valea Iasului cod SMIS 155528</t>
  </si>
  <si>
    <t>Proiect"Elaborarea Planului de Amenajare a Terioriului Judetean (P.A.T.J.)Arges"</t>
  </si>
  <si>
    <t xml:space="preserve">ALTE SERVICII PUBLICE GENERALE </t>
  </si>
  <si>
    <t>54.02</t>
  </si>
  <si>
    <t>2.a</t>
  </si>
  <si>
    <t>V. FOND  DE REZERVA</t>
  </si>
  <si>
    <t xml:space="preserve"> Fond de rezerva bugetara la dispozitia autoritatilor locale</t>
  </si>
  <si>
    <t>50.04</t>
  </si>
  <si>
    <t>2.b</t>
  </si>
  <si>
    <t>DIRECTIA GENERALA  PENTRU EVIDENTA PERSOANELOR PITESTI</t>
  </si>
  <si>
    <t>54.02.10</t>
  </si>
  <si>
    <t>VI. Transferuri catre institutii publice pentru:</t>
  </si>
  <si>
    <t>51.01.01</t>
  </si>
  <si>
    <t>85.01</t>
  </si>
  <si>
    <t xml:space="preserve"> Alte  transferuri de capital catre institutii publice</t>
  </si>
  <si>
    <t>2.c</t>
  </si>
  <si>
    <t xml:space="preserve">   RAMBURSARI DE CREDITE</t>
  </si>
  <si>
    <t>54.02.50</t>
  </si>
  <si>
    <t>XIII. Rambursari de credite</t>
  </si>
  <si>
    <t xml:space="preserve">Rambursare imprumuturi interne </t>
  </si>
  <si>
    <t>81.02.05</t>
  </si>
  <si>
    <t>Rambursare imprumuturi externe</t>
  </si>
  <si>
    <t>81.01.05</t>
  </si>
  <si>
    <t>2.d</t>
  </si>
  <si>
    <t>ALTE SERVICII PUBLICE GENERALE - ALEGERI</t>
  </si>
  <si>
    <t xml:space="preserve"> II.              cheltuieli materiale</t>
  </si>
  <si>
    <t>CAPITAL</t>
  </si>
  <si>
    <t>2.e</t>
  </si>
  <si>
    <t xml:space="preserve"> TRANFERURI CATRE UNITATILE IN EXTREMA DIFICULTATE</t>
  </si>
  <si>
    <t>Transferuri din bugetele consiliilor locale şi judeţene pentru acordarea unor ajutoare către unităţile administrativ-teritoriale în situaţii de extremă dificultate</t>
  </si>
  <si>
    <t>51.01.24</t>
  </si>
  <si>
    <t xml:space="preserve">TRANZACTII PRIVIND DATORIA PUBLICA </t>
  </si>
  <si>
    <t>55.02</t>
  </si>
  <si>
    <t>20.24.02</t>
  </si>
  <si>
    <t xml:space="preserve">III. Dobanzi aferente datoriei publice </t>
  </si>
  <si>
    <t xml:space="preserve">         Dobanzi aferente datoriei publice interne</t>
  </si>
  <si>
    <t>30.01.01</t>
  </si>
  <si>
    <t xml:space="preserve">         Dobanzi aferente datoriei publice externe</t>
  </si>
  <si>
    <t>30.02.05</t>
  </si>
  <si>
    <t>II</t>
  </si>
  <si>
    <r>
      <t xml:space="preserve">    </t>
    </r>
    <r>
      <rPr>
        <b/>
        <u/>
        <sz val="10"/>
        <rFont val="Times New Roman"/>
        <family val="1"/>
        <charset val="238"/>
      </rPr>
      <t xml:space="preserve">PARTEA II APARARE, ORDINE PUBLICA </t>
    </r>
  </si>
  <si>
    <t>Alte cheltuieli - ajutoare calamitati</t>
  </si>
  <si>
    <t>59.02</t>
  </si>
  <si>
    <t>APARARE</t>
  </si>
  <si>
    <t>1.a</t>
  </si>
  <si>
    <t>CENTRUL MILITAR JUDETEAN ARGES "CONSTANTIN GENERAL CHRISTESCU"</t>
  </si>
  <si>
    <t>60.02.02</t>
  </si>
  <si>
    <t>1.b</t>
  </si>
  <si>
    <t>STRUCTURA TERITORIALA PENTRU PROBLEME SPECIALE ARGES</t>
  </si>
  <si>
    <t xml:space="preserve">ORDINE PUBLICA SI SIGURANTA NATIONALA </t>
  </si>
  <si>
    <t>INSPECTORATUL GENERAL PENTRU SITUATII DE URGENTA</t>
  </si>
  <si>
    <t>61.02.05.02</t>
  </si>
  <si>
    <t>Masini , echipamente si mijloace de transport</t>
  </si>
  <si>
    <t>71,01,02</t>
  </si>
  <si>
    <t>III</t>
  </si>
  <si>
    <r>
      <t xml:space="preserve">    </t>
    </r>
    <r>
      <rPr>
        <b/>
        <u/>
        <sz val="10"/>
        <rFont val="Times New Roman"/>
        <family val="1"/>
        <charset val="238"/>
      </rPr>
      <t>PARTEA III CHELT SOCIAL- CULTURALE</t>
    </r>
  </si>
  <si>
    <t>VI Transferuri</t>
  </si>
  <si>
    <t>VII Alte transferuri (55.01+55.02)</t>
  </si>
  <si>
    <t>Transferuri de capital - pt fin investitiilor la spitale</t>
  </si>
  <si>
    <t>Alte transferuri</t>
  </si>
  <si>
    <t xml:space="preserve">INVATAMANT </t>
  </si>
  <si>
    <t>65.02</t>
  </si>
  <si>
    <t>1.1.</t>
  </si>
  <si>
    <t xml:space="preserve">  INVATAMANT SPECIAL </t>
  </si>
  <si>
    <t>65.02.07.04</t>
  </si>
  <si>
    <t xml:space="preserve">  I.             cheltuieli de personal </t>
  </si>
  <si>
    <r>
      <t xml:space="preserve">sume pentru aplicarea Legii nr. </t>
    </r>
    <r>
      <rPr>
        <b/>
        <sz val="10"/>
        <rFont val="Times New Roman"/>
        <family val="1"/>
        <charset val="238"/>
      </rPr>
      <t>85/2016 (hotarari judecatoresti)</t>
    </r>
  </si>
  <si>
    <t>Asistenta sociala</t>
  </si>
  <si>
    <t>57.02.01</t>
  </si>
  <si>
    <t>1.1.a</t>
  </si>
  <si>
    <t>CENTRUL SCOLAR DE EDUCATIE INCLUZIVA "SF. FILOFTEIA" STEFANESTI</t>
  </si>
  <si>
    <t xml:space="preserve">Ajutoare sociale </t>
  </si>
  <si>
    <t>Burse</t>
  </si>
  <si>
    <t>59.01</t>
  </si>
  <si>
    <t xml:space="preserve">Despagubiri civile </t>
  </si>
  <si>
    <t>59.17</t>
  </si>
  <si>
    <t xml:space="preserve">Finanatare nationala </t>
  </si>
  <si>
    <t>56.01.01</t>
  </si>
  <si>
    <t>Finantare de la UE</t>
  </si>
  <si>
    <t>56.01.02</t>
  </si>
  <si>
    <t>Cheltuieli neeligibile</t>
  </si>
  <si>
    <t>56.01.03</t>
  </si>
  <si>
    <t>1.1.b</t>
  </si>
  <si>
    <t>CENTRUL SCOLAR DE EDUCATIE INCLUZIVA "SF. NICOLAE" CAMPULUNG</t>
  </si>
  <si>
    <t>Buse</t>
  </si>
  <si>
    <t>1.1.c</t>
  </si>
  <si>
    <t>CENTRUL SCOLAR DE EDUCATIE INCLUZIVA "SF. STELIAN" COSTESTI</t>
  </si>
  <si>
    <t>Asistenta sociala- Ajutoare sociale in numerar</t>
  </si>
  <si>
    <t xml:space="preserve">X. Cheltuieli de capital  </t>
  </si>
  <si>
    <t>1.1.d</t>
  </si>
  <si>
    <t>GRADINITA SPECIALA " SF. ELENA" PITESTI</t>
  </si>
  <si>
    <t>57.02,01</t>
  </si>
  <si>
    <t>plati efectuate in anii precedenti si recuperate in anul curen85,01</t>
  </si>
  <si>
    <t>1.1.e</t>
  </si>
  <si>
    <t>CENTRUL SCOLAR DE  EDUCATIE INCLUZIVA "SF.  MARINA"CURTEA DE ARGES</t>
  </si>
  <si>
    <t>1.2.</t>
  </si>
  <si>
    <t xml:space="preserve">  ALTE CHELTUIELI - PROGRAMUL PENTRU SCOLI AL ROMANIEI </t>
  </si>
  <si>
    <t>65.02.50</t>
  </si>
  <si>
    <t>Transferuri de la bugetul judetului catre bugetele locale pentru plata drepturilor de care beneficiaza copiii cu cerinte educationale speciale integrati in invatamantul de masa</t>
  </si>
  <si>
    <t>51.01.64</t>
  </si>
  <si>
    <t>Ajutoare sociale in natura</t>
  </si>
  <si>
    <t>57.02.02</t>
  </si>
  <si>
    <t>1.1.f</t>
  </si>
  <si>
    <t>CENTRUL JUDETEAN DE RESURSE SI ASISTENTA EDUCATIONALA ARGES</t>
  </si>
  <si>
    <t>65.02.11.30</t>
  </si>
  <si>
    <t>SANATATE</t>
  </si>
  <si>
    <t>2.1.</t>
  </si>
  <si>
    <t>ALTE INSTITUTII SI ACTIUNI SANITARE</t>
  </si>
  <si>
    <t>66.02.50.50</t>
  </si>
  <si>
    <t>VI Transferuri curente, din care:</t>
  </si>
  <si>
    <t>51.01</t>
  </si>
  <si>
    <t>Actiuni de sanatate</t>
  </si>
  <si>
    <t>51.01.03</t>
  </si>
  <si>
    <t>2.2.</t>
  </si>
  <si>
    <t xml:space="preserve">UNITATI DE ASISTENTA MEDICO-SOCIALE </t>
  </si>
  <si>
    <t>66.02.06.03</t>
  </si>
  <si>
    <t>VI Transferuri pt fin UMS</t>
  </si>
  <si>
    <t>51.01.39</t>
  </si>
  <si>
    <t>2.2.a</t>
  </si>
  <si>
    <t>UNITATEA DE ASISTENTA MEDICO-SOCIALA CALINESTI</t>
  </si>
  <si>
    <t>2.2.b</t>
  </si>
  <si>
    <t>UNITATEA DE ASISTENTA MEDICO-SOCIALA DEDULESTI</t>
  </si>
  <si>
    <t>2.2.c</t>
  </si>
  <si>
    <t>UNITATEA DE ASISTENTA MEDICO-SOCIALA  SUICI</t>
  </si>
  <si>
    <t>2.2.d</t>
  </si>
  <si>
    <t xml:space="preserve">UNITATEA DE ASISTENTA MEDICO-SOCIALA RUCAR </t>
  </si>
  <si>
    <t>2.2.e</t>
  </si>
  <si>
    <t>UNITATEA DE ASISTENTA MEDICO-SOCIALA  DOMNESTI</t>
  </si>
  <si>
    <t>SPITALE GENERALE(2.3.a+2.3.b)</t>
  </si>
  <si>
    <t>66.02.06.01</t>
  </si>
  <si>
    <t>2.3.a</t>
  </si>
  <si>
    <t>SPITALUL JUDETEAN DE URGENTA PITESTI</t>
  </si>
  <si>
    <t>Transferuri din bugetele locale pentru finantarea 
cheltuielilor de capital din domeniul sanatatii</t>
  </si>
  <si>
    <t>2.3.b</t>
  </si>
  <si>
    <t>SPITALUL DE PEDIATRIE PITESTI</t>
  </si>
  <si>
    <t>SPITALUL DE PSIHIATRIE SF.MARIA VEDEA</t>
  </si>
  <si>
    <t>SPITALUL ORASENESC COSTESTI</t>
  </si>
  <si>
    <t>SPITALUL DE PNEUMOFTIZIOLOGIE LEORDENI</t>
  </si>
  <si>
    <t>SPITALUL DE RECUPERARE BRADET</t>
  </si>
  <si>
    <t xml:space="preserve">CULTURA, RECREERE SI RELIGIE </t>
  </si>
  <si>
    <t>67.02</t>
  </si>
  <si>
    <t>3.1.</t>
  </si>
  <si>
    <t>BIBLIOTECA JUDETEANA "DINICU
 GOLESCU" ARGES</t>
  </si>
  <si>
    <t>67.02.03</t>
  </si>
  <si>
    <t xml:space="preserve">                 alte cheltuieli</t>
  </si>
  <si>
    <t>56.16.03</t>
  </si>
  <si>
    <t>3.2.</t>
  </si>
  <si>
    <t>MUZEUL JUDETEAN ARGES</t>
  </si>
  <si>
    <t>67.02.03.02.01</t>
  </si>
  <si>
    <t>PROIECT " Muzeul Judetean Arges - mostenire culturala, istorie si continuitate</t>
  </si>
  <si>
    <t>67.02.03.02</t>
  </si>
  <si>
    <t>Finantare nationala</t>
  </si>
  <si>
    <t>.3.3</t>
  </si>
  <si>
    <t>PROIECT " Castru Jidova simbol al Romei la granita imperiu si lumea barbara"</t>
  </si>
  <si>
    <t>67.02.50</t>
  </si>
  <si>
    <t>Finantare UE</t>
  </si>
  <si>
    <t>.3.4.</t>
  </si>
  <si>
    <t>MUZEUL VITICULTURII SI POMICULTURII GOLESTI</t>
  </si>
  <si>
    <t>67.02.03.02.02</t>
  </si>
  <si>
    <t>.3.5</t>
  </si>
  <si>
    <t>TEATRUL "AL. DAVILA" PITESTI</t>
  </si>
  <si>
    <t>67.02.03.04</t>
  </si>
  <si>
    <t xml:space="preserve">                alte cheltuieli</t>
  </si>
  <si>
    <t>.3.6</t>
  </si>
  <si>
    <t>SCOALA POPULARA DE ARTE SI MESERII PITESTI</t>
  </si>
  <si>
    <t>67.02.03.05</t>
  </si>
  <si>
    <t>Plati efectuate in anii precedenti si recuperate
 in anul curent</t>
  </si>
  <si>
    <t>.3.7</t>
  </si>
  <si>
    <t xml:space="preserve">CENTRUL   CULTURAL JUDETEAN ARGES </t>
  </si>
  <si>
    <t>67.02.03.08</t>
  </si>
  <si>
    <t>CENTRUL JUDETEAN DE CULTURA SI ARTE ARGES</t>
  </si>
  <si>
    <t>67.02.03.30</t>
  </si>
  <si>
    <t>59.40</t>
  </si>
  <si>
    <t>.3.8</t>
  </si>
  <si>
    <t>PERSONAL NECLERICAL</t>
  </si>
  <si>
    <t>67.02.50.02</t>
  </si>
  <si>
    <t>IX Alte cheltuieli - contrib salariz pers neclerical</t>
  </si>
  <si>
    <t>.3.9</t>
  </si>
  <si>
    <t>CENTRUL DE CULTURA DINU LIPATTI</t>
  </si>
  <si>
    <t>67.02.50.01</t>
  </si>
  <si>
    <t>Plati</t>
  </si>
  <si>
    <t>Programe Phare si alte progr. cu finantare neramb.</t>
  </si>
  <si>
    <t>55.01.08</t>
  </si>
  <si>
    <t>.3.10</t>
  </si>
  <si>
    <t>SERVICII RECREATIVE SI SPORTIVE</t>
  </si>
  <si>
    <t>67.02.05.02</t>
  </si>
  <si>
    <t>.3.11</t>
  </si>
  <si>
    <t>CULTE RELIGIOASE</t>
  </si>
  <si>
    <t>67.02.06</t>
  </si>
  <si>
    <t>Sustinerea cultelor</t>
  </si>
  <si>
    <t>59.12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</si>
  <si>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</si>
  <si>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</si>
  <si>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</si>
  <si>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</si>
  <si>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Ajutoare sociale in natura -tichete</t>
  </si>
  <si>
    <t xml:space="preserve">Alte cheltuieli </t>
  </si>
  <si>
    <t>.4.1.2</t>
  </si>
  <si>
    <t>Drepturi persoane cu handicap</t>
  </si>
  <si>
    <t xml:space="preserve">        Cheltuieli materiale - drepturi pers handicap</t>
  </si>
  <si>
    <t xml:space="preserve">        Asist. Soc.- drepturi pers cu handicap</t>
  </si>
  <si>
    <t xml:space="preserve">Ajutoare sociale in natura </t>
  </si>
  <si>
    <t>Fnantare nationala</t>
  </si>
  <si>
    <t>56.02</t>
  </si>
  <si>
    <t>Mobilier , aparatura birotica</t>
  </si>
  <si>
    <t xml:space="preserve">PROIECT "TEAM-UP: Progres in calitatea ingrijirii alternative a copiilor </t>
  </si>
  <si>
    <t>PROIECT " Alternative for Social Suport Inspiring Transformation" ASSIST- 785710</t>
  </si>
  <si>
    <t>58.15.01</t>
  </si>
  <si>
    <t>58.15.02</t>
  </si>
  <si>
    <t>58.15.03</t>
  </si>
  <si>
    <t>PROIECT "Complex de 3 Locuinte protejate si centru  de zi, Comuna Babana, sat Lupueni, Judetul Arges"</t>
  </si>
  <si>
    <t>PROIECT "Complex de 4 Locuinte protejate si centru  de zi, Comuna Tigveni, sat Barsestii de Jos, Judetul Arges"</t>
  </si>
  <si>
    <t>PROIECT "Complex de 4 Locuinte protejate si centru  de zi, Comuna Tigveni, sat Balilesti, Judetul Arges"</t>
  </si>
  <si>
    <t>PROIECT "Complex de 4 Locuinte protejate si centru  de zi, Comuna Ciofrangeni, sat Ciofrangeni, Judetul Arges"</t>
  </si>
  <si>
    <t>PROIECT " VENUS - Impreuna pentru o viata in siguranta " - 128085</t>
  </si>
  <si>
    <t>Proiect "Complex de servicii sociale, comuna Rucar, 
judetul Arges "</t>
  </si>
  <si>
    <t>Programe din Fondul European de Dezvoltare Regionala (FEDR)</t>
  </si>
  <si>
    <t>Proiect "Complex de servicii sociale, Municipiul  Campulung,  judetul Arges "</t>
  </si>
  <si>
    <t>Proiect "Complex de servicii sociale, Orasul Costesti, judetul Arges ", Cod SMIS 130512</t>
  </si>
  <si>
    <t>4.2.</t>
  </si>
  <si>
    <t>CENTRE DE ASISTENTA</t>
  </si>
  <si>
    <t>68.02.04</t>
  </si>
  <si>
    <t>4.2.a</t>
  </si>
  <si>
    <t>CENTRUL DE INGRIJIRE SI ASISTENTA PITESTI</t>
  </si>
  <si>
    <t>68.02.04.01</t>
  </si>
  <si>
    <t>4.2.b</t>
  </si>
  <si>
    <t>CENTRUL DE INGRIJIRE SI ASISTENTA BASCOVELE</t>
  </si>
  <si>
    <t>68.02.04.02</t>
  </si>
  <si>
    <t>4.2.c.1</t>
  </si>
  <si>
    <t>CENTRUL DE INTEGRARE PRIN TERAPIE OCUPATIONALA TIGVENI</t>
  </si>
  <si>
    <t>68.02.05.02.01</t>
  </si>
  <si>
    <t>4.2.d</t>
  </si>
  <si>
    <t>COMPLEXUL DE LOCUINTE PROTEJATE TIGVENI</t>
  </si>
  <si>
    <t>4.2.e</t>
  </si>
  <si>
    <t>CENTRUL DE ABILITARE SI REABILITARE PENTRU PERSOANE ADULTE CU DIZABILITATI CALINESTI</t>
  </si>
  <si>
    <t>4.2.f</t>
  </si>
  <si>
    <t>COMPLEXUL DE SERVICII PENTRU PERSOANE CU DIZABILITATI VULTURESTI</t>
  </si>
  <si>
    <t>68.02.05.02.03</t>
  </si>
  <si>
    <t>COMPLEXUL DE SERVICII PENTRU PERSOANE CU DIZABILITATI BABANA</t>
  </si>
  <si>
    <t>68.02.05.02.04</t>
  </si>
  <si>
    <t>4.2.g</t>
  </si>
  <si>
    <t>COMPLEXUL DE LOCUINTE PROTEJATE BUZOESTI</t>
  </si>
  <si>
    <t>COMPLEXUL DE SERVICII PENTRU PERSOANE CU DIZABILITATI PITESTI</t>
  </si>
  <si>
    <t>68.02.05.</t>
  </si>
  <si>
    <t>4.2.h</t>
  </si>
  <si>
    <t>CAMIN PERSOANE VARSTNICE MOZACENI</t>
  </si>
  <si>
    <t>4.3.</t>
  </si>
  <si>
    <t>UNITATI DE ASISTENTA MEDICO-SOCIALE</t>
  </si>
  <si>
    <t>68.02.12</t>
  </si>
  <si>
    <t>Plati efectuate in anii precedenti</t>
  </si>
  <si>
    <t>4.3.a</t>
  </si>
  <si>
    <t>68.02.12.01</t>
  </si>
  <si>
    <t>4.3.b</t>
  </si>
  <si>
    <t>68.02.12.02</t>
  </si>
  <si>
    <t>4.3.c</t>
  </si>
  <si>
    <t>UNITATEA DE ASISTENTA MEDICO-SOCIALA SUICI</t>
  </si>
  <si>
    <t>68.02.12.03</t>
  </si>
  <si>
    <t>4.3.d</t>
  </si>
  <si>
    <t>UNITATEA DE ASISTENTA MEDICO-SOCIALA RUCAR</t>
  </si>
  <si>
    <t>4.3.e</t>
  </si>
  <si>
    <t>UNITATEA DE ASISTENTA MEDICO-SOCIALA DOMNESTI</t>
  </si>
  <si>
    <t>4.4.</t>
  </si>
  <si>
    <t>ALTE ACTIUNI DE ASISTENTA SOCIALA
 (ajutoare, burse)</t>
  </si>
  <si>
    <t>68.02.50.04</t>
  </si>
  <si>
    <t xml:space="preserve">ALTE ACTIUNI DE ASISTENTA SOCIALA </t>
  </si>
  <si>
    <t xml:space="preserve">Transferuri aferente cheltuielilor cu alocatia de hrana si cu indemnizatia de cazare pentru  personalul din serviciile sociale publice aflat in izolare preventiva la locul de munca </t>
  </si>
  <si>
    <t>51.01.76</t>
  </si>
  <si>
    <t>Transferuri aferente cheltuielilor cu alocatia de hrana pentru personalul din serviciile sociale private aflat in izolare preventiva la locul de munca</t>
  </si>
  <si>
    <t>55.01.73</t>
  </si>
  <si>
    <t>IV</t>
  </si>
  <si>
    <r>
      <t xml:space="preserve">       </t>
    </r>
    <r>
      <rPr>
        <b/>
        <u/>
        <sz val="10"/>
        <rFont val="Times New Roman"/>
        <family val="1"/>
        <charset val="238"/>
      </rPr>
      <t>PARTEA  IV  SERVICII SI DEZVOLTARE PUBLICA</t>
    </r>
  </si>
  <si>
    <t>85.02</t>
  </si>
  <si>
    <t>LOCUINTE SERVICII SI DEZVOLTARE PUBLICA</t>
  </si>
  <si>
    <t>70.02</t>
  </si>
  <si>
    <t>SERVICIUL PUBLIC JUDETEAN SALVAMONT ARGES</t>
  </si>
  <si>
    <t>70.02.50</t>
  </si>
  <si>
    <t xml:space="preserve">ALTE CHELTUIELI LOCUINTE </t>
  </si>
  <si>
    <t>PROIECT "Zona montana a Argesului  si Muscelului diversitate si unicitate in Romania"</t>
  </si>
  <si>
    <t>1.3.</t>
  </si>
  <si>
    <t>Proiectul regional de dezvoltare a infrastructurii de apa si apa uzata in judetul Arges in perioada 2014-2020</t>
  </si>
  <si>
    <t>70.02.05.01</t>
  </si>
  <si>
    <t>1.4.</t>
  </si>
  <si>
    <t>Proiect "Sprijin pentru pregatirea aplicatiei de finantare si a documentatiiilor de atribuire  pentru Proiectul Regional de Dezvoltare a Infrastructurii de apa si apa uzata  din judetul Arges in perioada 2014-2020"</t>
  </si>
  <si>
    <t>20.30.30</t>
  </si>
  <si>
    <t xml:space="preserve">Programe din Fondul European de Dezvoltare Regionala </t>
  </si>
  <si>
    <t>58,01,03</t>
  </si>
  <si>
    <t>ALIMENTARE CU APA- S.C. Administrare si
Exploatare a Patrimoniului si Serviciilor de Utilitati Publice
Arges S.A.</t>
  </si>
  <si>
    <t xml:space="preserve">SECTIUNEA DE DEZVOLTARE </t>
  </si>
  <si>
    <t>Active financiare</t>
  </si>
  <si>
    <t>72.01</t>
  </si>
  <si>
    <t>Participare la capitalul social al societatilor comerciale</t>
  </si>
  <si>
    <t>72.01.01</t>
  </si>
  <si>
    <t xml:space="preserve">PROTECTIA MEDIULUI </t>
  </si>
  <si>
    <t>74.02</t>
  </si>
  <si>
    <t>Cheltuieli materiale</t>
  </si>
  <si>
    <t>Sume FEN postaderare</t>
  </si>
  <si>
    <t>COLECTARE , TRATARE  DESEURI - UIP</t>
  </si>
  <si>
    <t>74.02.05.02</t>
  </si>
  <si>
    <t>MANAGEMENTUL INTEGRAT AL DESEURILOR SOLIDE JUDETUL ARGES</t>
  </si>
  <si>
    <t>Finanatare de la UE</t>
  </si>
  <si>
    <t xml:space="preserve">Cheltuieli neeligibile </t>
  </si>
  <si>
    <t xml:space="preserve">COLECTARE  TRATARE   SI DISTRUGERE DESEURI </t>
  </si>
  <si>
    <t>V</t>
  </si>
  <si>
    <r>
      <t xml:space="preserve">                                                                                                      </t>
    </r>
    <r>
      <rPr>
        <b/>
        <u/>
        <sz val="10"/>
        <rFont val="Times New Roman"/>
        <family val="1"/>
        <charset val="238"/>
      </rPr>
      <t xml:space="preserve">PARTEA V ACTIUNI ECONOMICE </t>
    </r>
  </si>
  <si>
    <t>Transferuri curente</t>
  </si>
  <si>
    <t>Subventii</t>
  </si>
  <si>
    <t>VII ALTE TRANSFERURI - Progr de dezvoltare</t>
  </si>
  <si>
    <t>Transferuri din bugetul local către asociaţiile de dezvoltare intercomunitară</t>
  </si>
  <si>
    <t>55.01.42</t>
  </si>
  <si>
    <t xml:space="preserve">ACTIUNI GENERALE ECONOMICE </t>
  </si>
  <si>
    <t>80.02</t>
  </si>
  <si>
    <t xml:space="preserve"> II.  cheltuieli materiale</t>
  </si>
  <si>
    <t>PROGRAME DE DEZVOLTARE REGIONALA</t>
  </si>
  <si>
    <t>80.02.01.10</t>
  </si>
  <si>
    <t>ALTE CHELTUIELI PENTRU ACTIUNI GENERALE ECONOMICE</t>
  </si>
  <si>
    <t>80.02.01.30</t>
  </si>
  <si>
    <t>20.30.02</t>
  </si>
  <si>
    <t>PREVENIRE SI COMBATERE INUNDATII</t>
  </si>
  <si>
    <t>80.02.01.06</t>
  </si>
  <si>
    <t>Alte cheltuieli  - alte ajutoare</t>
  </si>
  <si>
    <t>AGRICULTURA SI SILVICULTURA</t>
  </si>
  <si>
    <t>Alte cheltuieli in domeniul agriculturii</t>
  </si>
  <si>
    <t>83.02.03</t>
  </si>
  <si>
    <t>CAMERA AGRICOLA ARGES</t>
  </si>
  <si>
    <t>83.02.03.07</t>
  </si>
  <si>
    <t>Transferuri  din bugetele locale pentru finantarea camerelor agricole</t>
  </si>
  <si>
    <t>51.01.49</t>
  </si>
  <si>
    <t xml:space="preserve">TRANSPORTURI </t>
  </si>
  <si>
    <t>.2.1</t>
  </si>
  <si>
    <t xml:space="preserve">DRUMURI SI PODURI JUDETENE </t>
  </si>
  <si>
    <t>84.02.03.01</t>
  </si>
  <si>
    <t xml:space="preserve">Alte chelt </t>
  </si>
  <si>
    <t xml:space="preserve"> Cheltuieli de capital - Total, din care:</t>
  </si>
  <si>
    <t xml:space="preserve">X. Cheltuieli de capital </t>
  </si>
  <si>
    <t>PNDL I</t>
  </si>
  <si>
    <t>PNDL II</t>
  </si>
  <si>
    <t xml:space="preserve">ALTE OBIECTIVE </t>
  </si>
  <si>
    <t>CHELTUIELI DE CAPITAL  - INVESTITII</t>
  </si>
  <si>
    <t xml:space="preserve"> Cofinantare PNDL</t>
  </si>
  <si>
    <t>De la bugetul de stat -  "Anghel Saligny"+PNDL</t>
  </si>
  <si>
    <t xml:space="preserve">Modernizare DJ uri din buget local </t>
  </si>
  <si>
    <t>Programul National de Investitii "Anghel Saligny"</t>
  </si>
  <si>
    <t>.2.2</t>
  </si>
  <si>
    <t>ALTE CHELTUIELI IN DOMENIUL TRANSPORTURILOR - ASOCIATIA DE DEZVOLTARE INTERCOMUNITARA PENTRU TRANSPORTUL PUBLIC PITESTI</t>
  </si>
  <si>
    <t>84.02.50</t>
  </si>
  <si>
    <t>.2.3</t>
  </si>
  <si>
    <t>PROIECT "Modernizarea drumului judetean DJ504 lim Jud Teleorman-Popesti-Izvoru-Recea-Cornatel-Vulpesti(DN 65A),km 110+700-136+695, L=25,995 km, pe raza Com. Popesti, Izvoru, Recea, Buzoiesti, Jud Arges</t>
  </si>
  <si>
    <t xml:space="preserve">Finantare nationala </t>
  </si>
  <si>
    <t xml:space="preserve">Finantare externa nerambursabila </t>
  </si>
  <si>
    <t>.2.4</t>
  </si>
  <si>
    <t>PROIECT "Modernizarea drumului judetean DJ 503 lim. Jud. Dambovita- Slobozia - Rociu - Oarja - Catanele  (DJ702 G - KM 3+824), KM 98+000 -140+034 (42,034 KM) , Jud Arges</t>
  </si>
  <si>
    <t>PROIECT  "Servicii de proiectare la fazele Expertiza tehnica, DALI si PT, inclusiv asistenta tehnica din partea proiectantului , Servicii de verificare a documentatiilor tehnico - economice la fazele DALI si DATC+PT+DE+CS si audit de siguranta rutiera pentru :Modernizare DJ679: Paduroiu (67B)- Lipia-Popesti-Lunca Corbului-Padureti- Ciesti-Falfani-Cotmeana-Malu-Barla-Lim.Jud.Olt, km 0+000-48.222, L=47,670 km</t>
  </si>
  <si>
    <t xml:space="preserve">ALTE ACTIUNI ECONOMICE </t>
  </si>
  <si>
    <t>.3.1</t>
  </si>
  <si>
    <t xml:space="preserve">ASOCIATIA DE DEZVOLTARE INTERCOMUNITARA MOLIVISU - </t>
  </si>
  <si>
    <t>87.02.04</t>
  </si>
  <si>
    <t>ProiecteFEN</t>
  </si>
  <si>
    <t xml:space="preserve"> DEFICIT</t>
  </si>
  <si>
    <t xml:space="preserve">Finantare din Excedentul bugetului local </t>
  </si>
  <si>
    <t xml:space="preserve">pentru finantarea SECTIUNII DE DEZVOLTARE </t>
  </si>
  <si>
    <t>Cap. 51.02 - AUTORITATI EXECUTIVE</t>
  </si>
  <si>
    <t>Restaurarea Galeriei de Arta Rudolf Schweitzer-Cumpana - Consolidarea, protejarea si valorificarea patrimoniului cultural</t>
  </si>
  <si>
    <t>Cresterea eficientei energetice a Palatului Administrativ situat in  Pitesti Piata Vasile Milea nr. 1, judetul Arges</t>
  </si>
  <si>
    <t>Extindere si dotare spatii Urgenta si amenajari incinta Spitalul Judetean de Urgenta Pitesti</t>
  </si>
  <si>
    <t>Proiecte din Programul National de Dezvoltare Locala II</t>
  </si>
  <si>
    <t>Consolidare si reabilitare Spital Judetean de Urgenta Pitesti</t>
  </si>
  <si>
    <t>"Statie de Epurare ape uzate si retea de canalizare menajera" aferenta unitatilor medicale: Spitalul de Boli Cronice Calinesti, Unitatea de Asistenta Medico-Sociala Calinesti, Centrul de Recuperare si Reabilitare Neuropsihiatrica Calinesti si Centrul de Permanenta Calinesti din comuna Calinesti, judetul Arges</t>
  </si>
  <si>
    <t>Multifunctional laser color</t>
  </si>
  <si>
    <t xml:space="preserve">Achizitie Binoclu cu termoviziune </t>
  </si>
  <si>
    <t>Documentatie (raport audit energetic si certificat de performanta energetica) la imobilul Centrul de Diagnostic si Tratament, bd.I.C. Bratianu, Nr.62</t>
  </si>
  <si>
    <t>Cap. 60.02  -  APARARE</t>
  </si>
  <si>
    <t>CENTRUL MILITAR JUDETEAN ARGES</t>
  </si>
  <si>
    <t>Proiectare si executie gard imprejmuitor</t>
  </si>
  <si>
    <t>Cap. 61.02 - ORDINE PUBLICA SI SIGURANTA NATIONALA</t>
  </si>
  <si>
    <t>INSPECTORATUL PENTRU SITUATII DE URGENTA ARGES</t>
  </si>
  <si>
    <t>Cisterna pentru transport apa  5 mii litri</t>
  </si>
  <si>
    <t>Patura ignifuga auto</t>
  </si>
  <si>
    <t>Dispozitiv punere in siguranta autovehicul electric</t>
  </si>
  <si>
    <t>Lance stingere acumulatori vehicul electric</t>
  </si>
  <si>
    <t>Centrale termice in condensare cu combustibil gazos de 70 kw cu montaj si punere in functiune</t>
  </si>
  <si>
    <t>Centrale termice in condensare cu combustibil gazos de  33 kw cu montaj si punere in functiune</t>
  </si>
  <si>
    <t>Detector mediu exploziv</t>
  </si>
  <si>
    <t>Cap. 66.02 - SANATATE</t>
  </si>
  <si>
    <t>Construire corp de cladire nou la Spitalul Judetean de Urgenta Pitesti</t>
  </si>
  <si>
    <t>Instalare rezervor stocare apa din sursa proprie la SJUP</t>
  </si>
  <si>
    <t xml:space="preserve">Aparat de ventilatie mecanica pentru Terapie intensiva </t>
  </si>
  <si>
    <t>Monitor standard compatibil cu statia de monitorizare centrala Mindray</t>
  </si>
  <si>
    <t xml:space="preserve">Aparat EKG portabil </t>
  </si>
  <si>
    <t xml:space="preserve">Stimulator cardiac extern (pacemaker pentru stimulare interna) </t>
  </si>
  <si>
    <t xml:space="preserve">Reabilitare pasaj de legatura dintre blocul alimentar  si corpul central al spitalului          </t>
  </si>
  <si>
    <t>Expertiza  tehnica instalatie electrica sediile secundare IC Bratianu nr.56 si N.Voda nr.53</t>
  </si>
  <si>
    <t>Expertiza tehnica  structura + DALI + DTAC + PTE pasaj subteran de legatura  sediul central</t>
  </si>
  <si>
    <t xml:space="preserve">Expertiza tehnica  structura cladiri str.N.Voda nr.53 </t>
  </si>
  <si>
    <t>Cazan de producere agent termic pentru incalzire si apa calda 1250 kw (PT, avize ISCIR, montaj si PIF)</t>
  </si>
  <si>
    <t>Servicii proiectare si executie lucrari reparatii capitale Chirurgie etaj 1</t>
  </si>
  <si>
    <t>Servicii proiectare si executie lucrari reparatii capitale sectia ATI</t>
  </si>
  <si>
    <t>Lucrari reparatii capitale lift</t>
  </si>
  <si>
    <t>Lucrari de redimensionare si reamplasare  instalatie de utilizare gaze naturale</t>
  </si>
  <si>
    <t>Spitalul de Psihiatrie "Sf.Maria" Vedea</t>
  </si>
  <si>
    <t xml:space="preserve">Aragaz </t>
  </si>
  <si>
    <t>Server</t>
  </si>
  <si>
    <t>SPITALUL PNF VALEA IASULUI</t>
  </si>
  <si>
    <t>Cresterea capacitatii de gestionare a crizei sanitare COVID-19 in cadrul Spitalului de Pneumoftiziologie "Sfantul Andrei" Valea Iasului</t>
  </si>
  <si>
    <t>Consolidarea infrastructurii medicale pentru a face fata provocarilor ridicate de combatere a epidemiei de COVID-19 la Spitalul de Pneomoftiziologie "Sf Andrei", Valea Iasului</t>
  </si>
  <si>
    <t>Analizor IFA pentru determinarea HbA1C, vit D, microalbinurie</t>
  </si>
  <si>
    <t>Analizor automat urini</t>
  </si>
  <si>
    <t>DALI pentru consolidare cladire ambulatoriu/dispensar TBC</t>
  </si>
  <si>
    <t>Reparatii capitale ascensor alimente</t>
  </si>
  <si>
    <t>SPITALUL DE BOLI CRONICE SI GERIATRIE STEFANESTI</t>
  </si>
  <si>
    <t>Sistem de evaluare si reabilitare a mersului cu biofeedback STEADY</t>
  </si>
  <si>
    <t>Bicicleta electica pentru membre superioare si inferioare</t>
  </si>
  <si>
    <t>Bai galvanice cu 4 celulare</t>
  </si>
  <si>
    <t>Boiler cu doua serpentine</t>
  </si>
  <si>
    <t>Dispozitiv de masurare indice glezna brat ABPI</t>
  </si>
  <si>
    <t>Masina spalat industriala</t>
  </si>
  <si>
    <t>Spitalul de Boli Cronice Calinesti</t>
  </si>
  <si>
    <t>Reparatie si exindere sistem control acces</t>
  </si>
  <si>
    <t>Reparatie si exindere sistem detectie si alarmare la efractie</t>
  </si>
  <si>
    <t>Reparatii si modernizare la cele doua ascensoare existente</t>
  </si>
  <si>
    <t>Spitalul Orasenesc "Regele Carol I" Costesti</t>
  </si>
  <si>
    <t>Achizitie si montaj container modular</t>
  </si>
  <si>
    <t>Consolidarea capacitatii de gestionare a crizei sanitare COVID-19  pentru Spitalul de Pneumoftiziologie Leordeni, judetul Arges, cod SMIS 142003</t>
  </si>
  <si>
    <t>BIPAP</t>
  </si>
  <si>
    <t>EKG</t>
  </si>
  <si>
    <t>CPAP</t>
  </si>
  <si>
    <t>GAZOMETRU</t>
  </si>
  <si>
    <t xml:space="preserve">Masa de calcat profesionala </t>
  </si>
  <si>
    <t>Uscator electric</t>
  </si>
  <si>
    <t>Masina de spalat profesionala</t>
  </si>
  <si>
    <t xml:space="preserve">Reparatii capitale acoperis pavilion II </t>
  </si>
  <si>
    <t>Platforma pentru persoane cu dizabilitati in carucior</t>
  </si>
  <si>
    <t>Cap. 67.02 - CULTURA, RECREERE SI RELIGIE</t>
  </si>
  <si>
    <t>BIBLIOTECA JUDETEANA " DINICU GOLESCU" PITESTI</t>
  </si>
  <si>
    <t>Proiect "Centrul Europe Direct Arges"</t>
  </si>
  <si>
    <t>Documentatie de avizare a lucrarilor de interventie (D.A.L.I.) pentru proiectul ”Reabilitarea si eficientizarea energetica a Bibilotecii Judetene ”Dinicu Golescu” Arges”</t>
  </si>
  <si>
    <t>Proiectare si Reamenajare adapost Aparare Civila Muzeul Judetean Arges Corp B</t>
  </si>
  <si>
    <t>Documentatie de avizare a lucrarilor de interventie ( D.A.L.I.) pentru proiectul "Reabilitarea si eficientizarea energetica a Muzeului Judetean Arges"</t>
  </si>
  <si>
    <t>Tambal</t>
  </si>
  <si>
    <t>Grup sanitar special pentru persoane cu dizabilitati</t>
  </si>
  <si>
    <t>Grup sanitar pentru zona traditional (muzeul in aer liber)</t>
  </si>
  <si>
    <t>Pompa pentru automatizare umplere cu apa bazin hidranti</t>
  </si>
  <si>
    <t>Motocoasa</t>
  </si>
  <si>
    <t>Cap. 68.02 - ASIGURARI SI ASISTENTA SOCIALA</t>
  </si>
  <si>
    <t>Programul de Interes Naţional (PIN)</t>
  </si>
  <si>
    <t>Centre capital</t>
  </si>
  <si>
    <t>DIRECTIA GENERALA DE ASISTENTA SOCIALA SI PROTECTIA COPILULUI ARGES</t>
  </si>
  <si>
    <t xml:space="preserve"> 58. Proiecte cu finantare FEN</t>
  </si>
  <si>
    <t>Complex de 4 Locuinte protejate si Centru de zi, comuna Tigveni, sat Barsestii de Jos</t>
  </si>
  <si>
    <t>Complex de 4 Locuinte protejate si Centru de zi, comuna Tigveni, sat Balilesti</t>
  </si>
  <si>
    <t>Complex de 4 Locuinte protejate si Centru de zi, comuna Ciofrangeni, sat Ciofrangeni</t>
  </si>
  <si>
    <t>Complex de servicii sociale, Municipiul Campulung, Judetul Arges  -SMIS 130511</t>
  </si>
  <si>
    <t>Complex de Servicii Sociale, Orasul Costesti, judetul Arges, Cod SMIS 130512</t>
  </si>
  <si>
    <t>Venus - Impreuna pentru o viata in siguranta</t>
  </si>
  <si>
    <t>Centru de criza  pentru persoane adulte cu dizabilitati (Programul de Interes National)</t>
  </si>
  <si>
    <t>Centru de zi pentru persoane adulte cu dizabilitati Dragolesti (Programul de Interes National)</t>
  </si>
  <si>
    <t>Centru respiro pentru persoane adulte cu dizabilitati (Programul de Interes National)</t>
  </si>
  <si>
    <t>Locuinte protejate - Siguranta si Ingrijire Arges (Programul de Interes National)</t>
  </si>
  <si>
    <t xml:space="preserve">Multifunctionala             </t>
  </si>
  <si>
    <t>Complexul de Servicii pentru Persoane cu Dizabilitati Babana</t>
  </si>
  <si>
    <t>Cabina de paza</t>
  </si>
  <si>
    <t>Centrul de Ingrijire si Asistenta Bascovele</t>
  </si>
  <si>
    <t>Achizitionare si montare sistem iluminat securitate</t>
  </si>
  <si>
    <t xml:space="preserve">Complexul de Servicii pentru Persoane cu Dizabilitati Vulturesti </t>
  </si>
  <si>
    <t>Copiator multifunctional laser monocrom A3 cu piedestal</t>
  </si>
  <si>
    <t>Cap. 70.02 LOCUINTE, SERVICII SI DEZVOLTARE ECONOMICA</t>
  </si>
  <si>
    <t xml:space="preserve"> Proiecte cu finantare FEN</t>
  </si>
  <si>
    <t>Reparatii capitale Baza de Salvare Montana Cota 2000 Transfagarasan</t>
  </si>
  <si>
    <t>Autoutilitara 4x4</t>
  </si>
  <si>
    <t>Rucsaci de avalansa</t>
  </si>
  <si>
    <t>Cap. 80.02 ACTIUNI GENERALE ECONOMICE</t>
  </si>
  <si>
    <t>Program de Dezvoltare Regionala</t>
  </si>
  <si>
    <t>Cap. 84.02 TRANSPORTURI</t>
  </si>
  <si>
    <t xml:space="preserve">Cheltuieli de capital 70 </t>
  </si>
  <si>
    <t xml:space="preserve"> Proiecte cu finantare PNDL</t>
  </si>
  <si>
    <t xml:space="preserve">PROIECT "Modernizarea  DJ 503 limita judetului Dambovita-Slobozia-Rociu-Oarja-Catanele (DJ 702G-km 3+824), km 98+000-140+034 (42,034 km) in judetul Arges"  </t>
  </si>
  <si>
    <t>Servicii de proiectare la fazele Expertiza tehnica, DALI si PT, inclusiv asistenta tehnica din partea proiectantului , Servicii de verificare a documentatiilor tehnico - economice la fazele DALI si DATC+PT+DE+CS si audit de siguranta rutiera pentru :Modernizare DJ679: Paduroiu (67B)- Lipia-Popesti-Lunca Corbului-Padureti- Ciesti-Falfani-Cotmeana-Malu-Barla-Lim.Jud.Olt, km 0+000-48,222, L=47,670 km</t>
  </si>
  <si>
    <t>Proiecte din Programul National de Dezvoltare Locala I si II</t>
  </si>
  <si>
    <t>Modernizare DJ 702 A Ciupa-Răteşti, km 33+030-35+696, la Ratesti</t>
  </si>
  <si>
    <t>Pod pe DJ 741 Piteşti-Valea Mare-Făgetu-Mioveni, km 2+060, peste pârâul Valea Mare (Ploscaru), la Ştefăneşti</t>
  </si>
  <si>
    <t>Pod pe DJ 703 H Curtea de Argeş (DN 7 C)-Valea Danului-Cepari, km 0+597, L=152m, în comuna Valea Danului</t>
  </si>
  <si>
    <t>Pod pe DJ 738 Jugur-Drăghici-Mihăeşti peste râul Târgului, km 21+900, în comuna Mihăeşti</t>
  </si>
  <si>
    <t>Modernizare DJ 703 B Şerbăneşti (DJ 659)-Siliştea, km 70+410-77+826, L=7,416km, în comunele Rociu şi Căteasca</t>
  </si>
  <si>
    <t>Modernizare DJ 703 B Padureti (DJ 679)-Costesti (DN 65A), km 48+975-59+287, L=10,312 km, la Lunca Corbului si Costesti</t>
  </si>
  <si>
    <t>Pod peste raul Neajlov, in satul Silistea, comuna Cateasca, judetul Arges</t>
  </si>
  <si>
    <t>Modernizare DJ 703G Suici (DJ703H)-Ianculesti-lim.jud. Valcea,km 14+000-16+921, L=2,921 km, comuna Suici</t>
  </si>
  <si>
    <t>Modernizare DJ 731 B, sate Sămara şi Metofu, Km 1+603 – Km 3+728, L=2,125 Km, comuna Poiana Lacului</t>
  </si>
  <si>
    <t xml:space="preserve">Modernizare DJ732 C Bughea de Jos - Malu - Godeni, Km 7+165 – Km 8+695, L= 1,53 Km </t>
  </si>
  <si>
    <t xml:space="preserve">Modernizare DJ 679 C lzvoru - Mozăceni Km 12+489 - Km 21+688 , L = 9,199 Km </t>
  </si>
  <si>
    <t xml:space="preserve">Modernizare DJ 703 H Salatrucu-Valcea, Km 25+151 -  Km 29+863, L = 4,712 Km </t>
  </si>
  <si>
    <t>Modernizare DJ 739 Bârzeşti (DN 73 D) – Negresti – Zgripcesti – Beleti, km 0+474 - Km 2+300,  L=1,826 Km, in Comuna Vulturesti</t>
  </si>
  <si>
    <t>Modernizare DJ 703 B Moraresti - Uda, Km 16+200 - Km 17+753, in Comuna Uda, L=1,553 km</t>
  </si>
  <si>
    <t>Modernizare DJ 703 I  Merisani (DN 7 C - Km 12+450) – Musatesti – Bradulet - Bradet - Lac Vidraru (DN 7 C - Km 64+400), Km 53+580 – Km 61+055, L = 7,475 Km</t>
  </si>
  <si>
    <t>Cheltuieli de capital - Drumuri Judetene</t>
  </si>
  <si>
    <t>Active nefinanciare  (cod 71.01+71.03)</t>
  </si>
  <si>
    <t>Obiective de investitii in continuare</t>
  </si>
  <si>
    <t>Modernizare drum judetean DJ 508 Cateasca (DJ 703B)-Furduiesti-Teiu-Buta (DJ 659), km 12+400-17+217, L=4,817 km, com. Teiu si Negrasi, jud. Arges</t>
  </si>
  <si>
    <t>Modernizare DJ 731 D, km 15+075 - 16+825, L=1,75 km, comuna Cosesti, jud.Arges</t>
  </si>
  <si>
    <t>Obiective de investitii noi</t>
  </si>
  <si>
    <t>Modernizare DJ 679A  Barla (DJ 679) – Caldararu, Km 0+000 -  Km 12+835, L=12,835 km</t>
  </si>
  <si>
    <t>Modernizare DJ 704D Prislop (DN7) - Lupueni (DJ 703E), Km 0+000- Km 2+358, L= 2,358 Km  in comunele Bascov si Babana</t>
  </si>
  <si>
    <t xml:space="preserve">Modernizare DJ 703E Pitesti (DN 67) - Babana - Cocu, Km 1+800 - Km 19+765, L= 17,965 Km </t>
  </si>
  <si>
    <t>Modernizare DJ 704 G Cicanesti - Suici (DJ 703H ), Km 9+532 -  Km 13+435, L=3,903 Km</t>
  </si>
  <si>
    <t xml:space="preserve">,Piste pentru biciclete pe DJ 703E: Pitești (DN 67 B) – Lupueni – Popești – Lunguiești – Cocu (DJ 703B), pe sectorul Km 2+200 – 12+300, L=10,100 Km, în comunele Moșoaia, Băbana și Pista continuă pentru biciclete pe DJ 678 A, km 42+420-49+095 și pe DJ 703 H, km 12+924-17+368, L=11,200 km, în comunele Tigveni, Cepari și Șuici, județul Argeș" </t>
  </si>
  <si>
    <t>Modernizare drum judetean  DJ 678 E Teodoresti (DJ 703 - km 13+339) - Cotu - lim. Jud.Valcea, km 1+200 - 3+000, L = 1,8 km, comuna Cuca, judetul Arges</t>
  </si>
  <si>
    <t xml:space="preserve">Cheltuieli de capital Drumuri Judetene -  dotari independente si cheltuieli de capital pentru elaborarea studiilor de prefezabilitate, a studiilor de fezabilitate, a proiectelor si a altor studii aferente obiectivelor de investitii </t>
  </si>
  <si>
    <t>Servicii de verificarea tehnica de calitate a proiectului pentru "Modernizare DJ 659: Pitesti - Bradu - Suseni - Gliganu de Sus - Barlogu - Negrasi - Mozaceni - Lim. Jud. Dambovita, km 0+000-58+320, L = 58,320 km "</t>
  </si>
  <si>
    <t>Servicii de elaborare documentatii tehnico economice si alte documentatii: studii, documentatii tehnice necesare in vederea obtinerii avizelor/acordurilor/autorizatiilor, expertize tehnice (drum si poduri), D.A.L.I.( inclusiv tema de proiectare), pentru: "Modernizare DJ 659: Pitesti - Bradu - Suseni - Gliganu de Sus - Barlogu - Negrasi - Mozaceni - Lim. Jud. Dambovita, km 0+000-58+320, L = 58,320 km "</t>
  </si>
  <si>
    <t>Servicii de elaborare documentatii tehnico -economice pentru faza Proiect tehnic si detalii de executie (PT+DE), inclusiv intocmirea proiectelor de relocare/protejare utilitati ( daca este cazul) si Asigurarea asistentei tehnice din partea proiectantului pe perioada de executie a lucrarilor, participarea proiectantului la fazele incluse in programul de control al lucrarilor de executie, avizat de catre Inspectoratul de Stat in Constructii, pentru : "Modernizare DJ 659: Pitesti - Bradu - Suseni - Gliganu de Sus - Barlogu - Negrasi - Mozaceni - Lim. Jud. Dambovita, km 0+000-58+320, L = 58,320 km "</t>
  </si>
  <si>
    <t>Elaborare documentatii tehnice pentru obtinere Autorizatie de gospodarire a apelor "Pod pe DJ 731B Samara-Babana-Cocu, km 3+964 peste paraul Vartej, L=24m, in comuna Babana"</t>
  </si>
  <si>
    <t>Elaborare documentatii tehnice pentru obiectivul de investitii:"Executie prag de fund si lucrari de stabilizare a malurilor aferente podului amplasat pe DJ 703B, km 84+723, in comuna Cateasca, judetul Arges"</t>
  </si>
  <si>
    <t>Servicii de expertiza tehnica pentru "Deviere trasee conducte hidraulice la Spitalul Judetean de Urgenta Pitesti"</t>
  </si>
  <si>
    <t>Elaborare Studiu de Fezabilitate pentru obiectivul de investitii &lt;&lt;Drum expres A1 - 1 Pitesti - Mioveni &gt;&gt;"</t>
  </si>
  <si>
    <t>TOTAL GENERAL</t>
  </si>
  <si>
    <t>Documentatie D.A.L.I. pentru "Modernizare DJ 702 F, Limita judet Dambovita - Slobozia, km 14+000-17+355, L = 3,355 m, judetul Arges"</t>
  </si>
  <si>
    <t>ANEXA Nr. 1</t>
  </si>
  <si>
    <t>Achizitia terenului in suprafata de 665 mp  situat  in vecinatatea Centrului de Transfuzie Sanguina Arges</t>
  </si>
  <si>
    <t>La Hot C.J. nr.42/31.01.2023</t>
  </si>
</sst>
</file>

<file path=xl/styles.xml><?xml version="1.0" encoding="utf-8"?>
<styleSheet xmlns="http://schemas.openxmlformats.org/spreadsheetml/2006/main">
  <fonts count="4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Arial"/>
      <family val="2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i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rgb="FFCC0099"/>
      <name val="Arial"/>
      <family val="2"/>
      <charset val="238"/>
    </font>
    <font>
      <b/>
      <sz val="8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38"/>
    </font>
    <font>
      <sz val="10"/>
      <name val="Arial"/>
      <family val="2"/>
    </font>
    <font>
      <b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ECBF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26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1" fillId="0" borderId="0"/>
  </cellStyleXfs>
  <cellXfs count="409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0" fontId="5" fillId="0" borderId="0" xfId="0" applyFont="1" applyFill="1" applyBorder="1"/>
    <xf numFmtId="0" fontId="3" fillId="0" borderId="0" xfId="0" applyFont="1" applyFill="1" applyAlignment="1"/>
    <xf numFmtId="0" fontId="0" fillId="0" borderId="0" xfId="0" applyAlignment="1"/>
    <xf numFmtId="0" fontId="7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2" fillId="0" borderId="0" xfId="0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5" fillId="0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2" fillId="3" borderId="5" xfId="0" applyFont="1" applyFill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4" fontId="5" fillId="4" borderId="1" xfId="0" applyNumberFormat="1" applyFont="1" applyFill="1" applyBorder="1"/>
    <xf numFmtId="0" fontId="12" fillId="0" borderId="2" xfId="0" applyFont="1" applyFill="1" applyBorder="1" applyAlignment="1">
      <alignment horizontal="center"/>
    </xf>
    <xf numFmtId="0" fontId="5" fillId="0" borderId="1" xfId="0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/>
    <xf numFmtId="4" fontId="2" fillId="0" borderId="1" xfId="0" applyNumberFormat="1" applyFont="1" applyFill="1" applyBorder="1"/>
    <xf numFmtId="4" fontId="13" fillId="4" borderId="1" xfId="0" applyNumberFormat="1" applyFont="1" applyFill="1" applyBorder="1"/>
    <xf numFmtId="2" fontId="7" fillId="0" borderId="1" xfId="0" applyNumberFormat="1" applyFont="1" applyFill="1" applyBorder="1"/>
    <xf numFmtId="2" fontId="7" fillId="0" borderId="1" xfId="0" applyNumberFormat="1" applyFont="1" applyFill="1" applyBorder="1" applyAlignment="1">
      <alignment wrapText="1"/>
    </xf>
    <xf numFmtId="0" fontId="12" fillId="0" borderId="2" xfId="0" applyFont="1" applyFill="1" applyBorder="1" applyAlignment="1">
      <alignment horizontal="right"/>
    </xf>
    <xf numFmtId="4" fontId="7" fillId="5" borderId="1" xfId="0" applyNumberFormat="1" applyFont="1" applyFill="1" applyBorder="1"/>
    <xf numFmtId="4" fontId="14" fillId="5" borderId="1" xfId="0" applyNumberFormat="1" applyFont="1" applyFill="1" applyBorder="1"/>
    <xf numFmtId="4" fontId="5" fillId="2" borderId="1" xfId="0" applyNumberFormat="1" applyFont="1" applyFill="1" applyBorder="1"/>
    <xf numFmtId="4" fontId="2" fillId="5" borderId="1" xfId="0" applyNumberFormat="1" applyFont="1" applyFill="1" applyBorder="1"/>
    <xf numFmtId="4" fontId="2" fillId="2" borderId="1" xfId="0" applyNumberFormat="1" applyFont="1" applyFill="1" applyBorder="1"/>
    <xf numFmtId="4" fontId="7" fillId="2" borderId="1" xfId="0" applyNumberFormat="1" applyFont="1" applyFill="1" applyBorder="1"/>
    <xf numFmtId="0" fontId="12" fillId="0" borderId="2" xfId="0" applyFont="1" applyFill="1" applyBorder="1"/>
    <xf numFmtId="4" fontId="7" fillId="4" borderId="1" xfId="0" applyNumberFormat="1" applyFont="1" applyFill="1" applyBorder="1"/>
    <xf numFmtId="0" fontId="15" fillId="0" borderId="1" xfId="0" applyFont="1" applyFill="1" applyBorder="1"/>
    <xf numFmtId="4" fontId="15" fillId="0" borderId="1" xfId="0" applyNumberFormat="1" applyFont="1" applyFill="1" applyBorder="1"/>
    <xf numFmtId="0" fontId="2" fillId="6" borderId="0" xfId="0" applyFont="1" applyFill="1"/>
    <xf numFmtId="4" fontId="7" fillId="7" borderId="1" xfId="0" applyNumberFormat="1" applyFont="1" applyFill="1" applyBorder="1"/>
    <xf numFmtId="4" fontId="2" fillId="8" borderId="1" xfId="0" applyNumberFormat="1" applyFont="1" applyFill="1" applyBorder="1"/>
    <xf numFmtId="4" fontId="7" fillId="0" borderId="1" xfId="0" applyNumberFormat="1" applyFont="1" applyFill="1" applyBorder="1"/>
    <xf numFmtId="4" fontId="16" fillId="4" borderId="1" xfId="0" applyNumberFormat="1" applyFont="1" applyFill="1" applyBorder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wrapText="1"/>
    </xf>
    <xf numFmtId="0" fontId="15" fillId="0" borderId="0" xfId="0" applyFont="1" applyFill="1"/>
    <xf numFmtId="0" fontId="7" fillId="5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0" fontId="12" fillId="7" borderId="2" xfId="0" applyFont="1" applyFill="1" applyBorder="1" applyAlignment="1">
      <alignment horizontal="center"/>
    </xf>
    <xf numFmtId="0" fontId="5" fillId="7" borderId="1" xfId="0" applyFont="1" applyFill="1" applyBorder="1" applyAlignment="1">
      <alignment wrapText="1"/>
    </xf>
    <xf numFmtId="0" fontId="5" fillId="7" borderId="1" xfId="0" applyFont="1" applyFill="1" applyBorder="1" applyAlignment="1">
      <alignment horizontal="center"/>
    </xf>
    <xf numFmtId="0" fontId="12" fillId="7" borderId="2" xfId="0" applyFont="1" applyFill="1" applyBorder="1"/>
    <xf numFmtId="0" fontId="5" fillId="7" borderId="1" xfId="0" applyFont="1" applyFill="1" applyBorder="1" applyAlignment="1">
      <alignment vertical="justify"/>
    </xf>
    <xf numFmtId="4" fontId="14" fillId="9" borderId="1" xfId="0" applyNumberFormat="1" applyFont="1" applyFill="1" applyBorder="1"/>
    <xf numFmtId="0" fontId="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12" fillId="10" borderId="2" xfId="0" applyFont="1" applyFill="1" applyBorder="1"/>
    <xf numFmtId="0" fontId="5" fillId="10" borderId="1" xfId="0" applyFont="1" applyFill="1" applyBorder="1"/>
    <xf numFmtId="0" fontId="5" fillId="10" borderId="1" xfId="0" applyFont="1" applyFill="1" applyBorder="1" applyAlignment="1">
      <alignment horizontal="center"/>
    </xf>
    <xf numFmtId="4" fontId="5" fillId="10" borderId="1" xfId="0" applyNumberFormat="1" applyFont="1" applyFill="1" applyBorder="1"/>
    <xf numFmtId="4" fontId="2" fillId="0" borderId="0" xfId="0" applyNumberFormat="1" applyFont="1" applyFill="1"/>
    <xf numFmtId="0" fontId="12" fillId="0" borderId="5" xfId="0" applyFont="1" applyFill="1" applyBorder="1"/>
    <xf numFmtId="0" fontId="12" fillId="10" borderId="5" xfId="0" applyFont="1" applyFill="1" applyBorder="1"/>
    <xf numFmtId="0" fontId="7" fillId="10" borderId="1" xfId="0" applyFont="1" applyFill="1" applyBorder="1" applyAlignment="1">
      <alignment horizontal="center"/>
    </xf>
    <xf numFmtId="4" fontId="7" fillId="11" borderId="1" xfId="0" applyNumberFormat="1" applyFont="1" applyFill="1" applyBorder="1"/>
    <xf numFmtId="0" fontId="5" fillId="0" borderId="1" xfId="0" applyFont="1" applyFill="1" applyBorder="1" applyAlignment="1">
      <alignment vertical="justify"/>
    </xf>
    <xf numFmtId="0" fontId="7" fillId="0" borderId="1" xfId="0" applyFont="1" applyBorder="1" applyAlignment="1">
      <alignment horizontal="center" vertical="justify"/>
    </xf>
    <xf numFmtId="0" fontId="4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/>
    <xf numFmtId="0" fontId="12" fillId="3" borderId="2" xfId="0" applyFont="1" applyFill="1" applyBorder="1"/>
    <xf numFmtId="4" fontId="5" fillId="5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0" fontId="18" fillId="3" borderId="2" xfId="0" applyFont="1" applyFill="1" applyBorder="1"/>
    <xf numFmtId="0" fontId="5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horizontal="center"/>
    </xf>
    <xf numFmtId="4" fontId="13" fillId="2" borderId="1" xfId="0" applyNumberFormat="1" applyFont="1" applyFill="1" applyBorder="1"/>
    <xf numFmtId="0" fontId="18" fillId="0" borderId="2" xfId="0" applyFont="1" applyFill="1" applyBorder="1"/>
    <xf numFmtId="0" fontId="13" fillId="0" borderId="1" xfId="0" applyFont="1" applyFill="1" applyBorder="1" applyAlignment="1">
      <alignment horizontal="center"/>
    </xf>
    <xf numFmtId="0" fontId="5" fillId="12" borderId="1" xfId="0" applyFont="1" applyFill="1" applyBorder="1"/>
    <xf numFmtId="0" fontId="5" fillId="12" borderId="1" xfId="0" applyFont="1" applyFill="1" applyBorder="1" applyAlignment="1">
      <alignment horizontal="center"/>
    </xf>
    <xf numFmtId="4" fontId="5" fillId="12" borderId="1" xfId="0" applyNumberFormat="1" applyFont="1" applyFill="1" applyBorder="1"/>
    <xf numFmtId="4" fontId="14" fillId="0" borderId="1" xfId="0" applyNumberFormat="1" applyFont="1" applyFill="1" applyBorder="1"/>
    <xf numFmtId="0" fontId="19" fillId="0" borderId="2" xfId="0" applyFont="1" applyFill="1" applyBorder="1"/>
    <xf numFmtId="0" fontId="7" fillId="13" borderId="1" xfId="0" applyFont="1" applyFill="1" applyBorder="1"/>
    <xf numFmtId="0" fontId="7" fillId="13" borderId="1" xfId="0" applyFont="1" applyFill="1" applyBorder="1" applyAlignment="1">
      <alignment horizontal="center"/>
    </xf>
    <xf numFmtId="0" fontId="7" fillId="14" borderId="1" xfId="0" applyFont="1" applyFill="1" applyBorder="1" applyAlignment="1">
      <alignment wrapText="1"/>
    </xf>
    <xf numFmtId="0" fontId="7" fillId="14" borderId="1" xfId="0" applyFont="1" applyFill="1" applyBorder="1" applyAlignment="1">
      <alignment horizontal="center"/>
    </xf>
    <xf numFmtId="4" fontId="7" fillId="14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/>
    </xf>
    <xf numFmtId="16" fontId="2" fillId="0" borderId="0" xfId="0" applyNumberFormat="1" applyFont="1" applyFill="1"/>
    <xf numFmtId="0" fontId="7" fillId="15" borderId="1" xfId="0" applyFont="1" applyFill="1" applyBorder="1"/>
    <xf numFmtId="0" fontId="7" fillId="15" borderId="1" xfId="0" applyFont="1" applyFill="1" applyBorder="1" applyAlignment="1">
      <alignment horizontal="center"/>
    </xf>
    <xf numFmtId="0" fontId="2" fillId="15" borderId="1" xfId="0" applyFont="1" applyFill="1" applyBorder="1"/>
    <xf numFmtId="4" fontId="2" fillId="15" borderId="1" xfId="0" applyNumberFormat="1" applyFont="1" applyFill="1" applyBorder="1"/>
    <xf numFmtId="0" fontId="7" fillId="14" borderId="1" xfId="0" applyFont="1" applyFill="1" applyBorder="1"/>
    <xf numFmtId="0" fontId="2" fillId="14" borderId="1" xfId="0" applyFont="1" applyFill="1" applyBorder="1"/>
    <xf numFmtId="4" fontId="2" fillId="14" borderId="1" xfId="0" applyNumberFormat="1" applyFont="1" applyFill="1" applyBorder="1"/>
    <xf numFmtId="0" fontId="7" fillId="14" borderId="1" xfId="0" applyFont="1" applyFill="1" applyBorder="1" applyAlignment="1">
      <alignment horizontal="center" wrapText="1"/>
    </xf>
    <xf numFmtId="0" fontId="5" fillId="14" borderId="1" xfId="0" applyFont="1" applyFill="1" applyBorder="1" applyAlignment="1">
      <alignment wrapText="1"/>
    </xf>
    <xf numFmtId="0" fontId="5" fillId="14" borderId="1" xfId="0" applyFont="1" applyFill="1" applyBorder="1" applyAlignment="1">
      <alignment horizontal="center"/>
    </xf>
    <xf numFmtId="4" fontId="5" fillId="14" borderId="1" xfId="0" applyNumberFormat="1" applyFont="1" applyFill="1" applyBorder="1"/>
    <xf numFmtId="0" fontId="12" fillId="2" borderId="2" xfId="0" applyFont="1" applyFill="1" applyBorder="1"/>
    <xf numFmtId="0" fontId="4" fillId="14" borderId="1" xfId="0" applyFont="1" applyFill="1" applyBorder="1"/>
    <xf numFmtId="4" fontId="4" fillId="14" borderId="1" xfId="0" applyNumberFormat="1" applyFont="1" applyFill="1" applyBorder="1"/>
    <xf numFmtId="0" fontId="5" fillId="14" borderId="1" xfId="0" applyFont="1" applyFill="1" applyBorder="1" applyAlignment="1">
      <alignment horizontal="left" wrapText="1"/>
    </xf>
    <xf numFmtId="0" fontId="5" fillId="12" borderId="1" xfId="0" applyFont="1" applyFill="1" applyBorder="1" applyAlignment="1">
      <alignment wrapText="1"/>
    </xf>
    <xf numFmtId="4" fontId="5" fillId="16" borderId="1" xfId="0" applyNumberFormat="1" applyFont="1" applyFill="1" applyBorder="1"/>
    <xf numFmtId="0" fontId="5" fillId="14" borderId="1" xfId="0" applyFont="1" applyFill="1" applyBorder="1"/>
    <xf numFmtId="0" fontId="5" fillId="14" borderId="1" xfId="0" applyFont="1" applyFill="1" applyBorder="1" applyAlignment="1"/>
    <xf numFmtId="0" fontId="7" fillId="0" borderId="1" xfId="1" applyFont="1" applyFill="1" applyBorder="1" applyAlignment="1">
      <alignment wrapText="1"/>
    </xf>
    <xf numFmtId="4" fontId="13" fillId="5" borderId="1" xfId="0" applyNumberFormat="1" applyFont="1" applyFill="1" applyBorder="1"/>
    <xf numFmtId="0" fontId="20" fillId="3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12" fillId="0" borderId="6" xfId="0" applyFont="1" applyFill="1" applyBorder="1"/>
    <xf numFmtId="0" fontId="21" fillId="0" borderId="0" xfId="0" applyFont="1" applyFill="1"/>
    <xf numFmtId="0" fontId="12" fillId="0" borderId="2" xfId="0" applyNumberFormat="1" applyFont="1" applyFill="1" applyBorder="1"/>
    <xf numFmtId="16" fontId="12" fillId="0" borderId="2" xfId="0" applyNumberFormat="1" applyFont="1" applyFill="1" applyBorder="1"/>
    <xf numFmtId="16" fontId="19" fillId="0" borderId="2" xfId="0" applyNumberFormat="1" applyFont="1" applyFill="1" applyBorder="1"/>
    <xf numFmtId="0" fontId="5" fillId="5" borderId="1" xfId="0" applyFont="1" applyFill="1" applyBorder="1"/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/>
    <xf numFmtId="0" fontId="5" fillId="2" borderId="1" xfId="0" applyFont="1" applyFill="1" applyBorder="1" applyAlignment="1">
      <alignment wrapText="1"/>
    </xf>
    <xf numFmtId="2" fontId="12" fillId="0" borderId="2" xfId="0" applyNumberFormat="1" applyFont="1" applyFill="1" applyBorder="1"/>
    <xf numFmtId="14" fontId="22" fillId="0" borderId="2" xfId="0" applyNumberFormat="1" applyFont="1" applyFill="1" applyBorder="1"/>
    <xf numFmtId="0" fontId="22" fillId="0" borderId="2" xfId="0" applyFont="1" applyFill="1" applyBorder="1"/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/>
    <xf numFmtId="4" fontId="7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14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0" fontId="4" fillId="14" borderId="1" xfId="0" applyFont="1" applyFill="1" applyBorder="1" applyAlignment="1">
      <alignment wrapText="1"/>
    </xf>
    <xf numFmtId="0" fontId="12" fillId="5" borderId="2" xfId="0" applyFont="1" applyFill="1" applyBorder="1"/>
    <xf numFmtId="0" fontId="5" fillId="13" borderId="1" xfId="0" applyFont="1" applyFill="1" applyBorder="1" applyAlignment="1">
      <alignment wrapText="1"/>
    </xf>
    <xf numFmtId="4" fontId="5" fillId="13" borderId="1" xfId="0" applyNumberFormat="1" applyFont="1" applyFill="1" applyBorder="1"/>
    <xf numFmtId="0" fontId="5" fillId="5" borderId="1" xfId="0" applyFont="1" applyFill="1" applyBorder="1" applyAlignment="1">
      <alignment horizontal="center"/>
    </xf>
    <xf numFmtId="0" fontId="2" fillId="2" borderId="0" xfId="0" applyFont="1" applyFill="1"/>
    <xf numFmtId="0" fontId="2" fillId="5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0" fontId="5" fillId="13" borderId="1" xfId="0" applyFont="1" applyFill="1" applyBorder="1"/>
    <xf numFmtId="0" fontId="5" fillId="13" borderId="1" xfId="0" applyFont="1" applyFill="1" applyBorder="1" applyAlignment="1">
      <alignment horizontal="center"/>
    </xf>
    <xf numFmtId="4" fontId="7" fillId="13" borderId="1" xfId="0" applyNumberFormat="1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7" fillId="17" borderId="1" xfId="1" applyFont="1" applyFill="1" applyBorder="1" applyAlignment="1">
      <alignment wrapText="1"/>
    </xf>
    <xf numFmtId="49" fontId="7" fillId="17" borderId="1" xfId="1" applyNumberFormat="1" applyFont="1" applyFill="1" applyBorder="1" applyAlignment="1">
      <alignment horizontal="center"/>
    </xf>
    <xf numFmtId="4" fontId="23" fillId="0" borderId="1" xfId="0" applyNumberFormat="1" applyFont="1" applyFill="1" applyBorder="1"/>
    <xf numFmtId="4" fontId="24" fillId="4" borderId="1" xfId="0" applyNumberFormat="1" applyFont="1" applyFill="1" applyBorder="1"/>
    <xf numFmtId="4" fontId="5" fillId="14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14" fillId="14" borderId="1" xfId="0" applyNumberFormat="1" applyFont="1" applyFill="1" applyBorder="1"/>
    <xf numFmtId="0" fontId="5" fillId="16" borderId="1" xfId="0" applyFont="1" applyFill="1" applyBorder="1" applyAlignment="1">
      <alignment horizontal="left"/>
    </xf>
    <xf numFmtId="0" fontId="5" fillId="16" borderId="1" xfId="0" applyFont="1" applyFill="1" applyBorder="1" applyAlignment="1">
      <alignment horizontal="center"/>
    </xf>
    <xf numFmtId="0" fontId="7" fillId="17" borderId="1" xfId="1" applyFont="1" applyFill="1" applyBorder="1"/>
    <xf numFmtId="0" fontId="12" fillId="18" borderId="2" xfId="0" applyFont="1" applyFill="1" applyBorder="1"/>
    <xf numFmtId="0" fontId="13" fillId="18" borderId="1" xfId="0" applyFont="1" applyFill="1" applyBorder="1"/>
    <xf numFmtId="0" fontId="13" fillId="18" borderId="1" xfId="0" applyFont="1" applyFill="1" applyBorder="1" applyAlignment="1">
      <alignment horizontal="center"/>
    </xf>
    <xf numFmtId="4" fontId="13" fillId="18" borderId="1" xfId="0" applyNumberFormat="1" applyFont="1" applyFill="1" applyBorder="1"/>
    <xf numFmtId="0" fontId="13" fillId="0" borderId="1" xfId="0" applyFont="1" applyFill="1" applyBorder="1"/>
    <xf numFmtId="0" fontId="2" fillId="0" borderId="3" xfId="0" applyFont="1" applyFill="1" applyBorder="1"/>
    <xf numFmtId="0" fontId="13" fillId="19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13" fillId="10" borderId="1" xfId="0" applyFont="1" applyFill="1" applyBorder="1" applyAlignment="1"/>
    <xf numFmtId="0" fontId="2" fillId="0" borderId="1" xfId="0" applyFont="1" applyBorder="1" applyAlignment="1"/>
    <xf numFmtId="0" fontId="2" fillId="0" borderId="2" xfId="0" applyFont="1" applyBorder="1" applyAlignment="1"/>
    <xf numFmtId="4" fontId="2" fillId="0" borderId="1" xfId="0" applyNumberFormat="1" applyFont="1" applyBorder="1" applyAlignment="1"/>
    <xf numFmtId="4" fontId="2" fillId="0" borderId="3" xfId="0" applyNumberFormat="1" applyFont="1" applyBorder="1" applyAlignment="1"/>
    <xf numFmtId="0" fontId="25" fillId="6" borderId="1" xfId="2" applyFont="1" applyFill="1" applyBorder="1"/>
    <xf numFmtId="4" fontId="27" fillId="2" borderId="7" xfId="3" applyNumberFormat="1" applyFont="1" applyFill="1" applyBorder="1"/>
    <xf numFmtId="4" fontId="25" fillId="20" borderId="1" xfId="2" applyNumberFormat="1" applyFont="1" applyFill="1" applyBorder="1"/>
    <xf numFmtId="4" fontId="25" fillId="20" borderId="3" xfId="2" applyNumberFormat="1" applyFont="1" applyFill="1" applyBorder="1"/>
    <xf numFmtId="2" fontId="25" fillId="6" borderId="1" xfId="2" applyNumberFormat="1" applyFont="1" applyFill="1" applyBorder="1" applyAlignment="1">
      <alignment horizontal="left"/>
    </xf>
    <xf numFmtId="4" fontId="27" fillId="2" borderId="0" xfId="3" applyNumberFormat="1" applyFont="1" applyFill="1" applyBorder="1"/>
    <xf numFmtId="4" fontId="25" fillId="0" borderId="1" xfId="2" applyNumberFormat="1" applyFont="1" applyFill="1" applyBorder="1"/>
    <xf numFmtId="4" fontId="25" fillId="0" borderId="3" xfId="2" applyNumberFormat="1" applyFont="1" applyFill="1" applyBorder="1"/>
    <xf numFmtId="4" fontId="29" fillId="0" borderId="3" xfId="2" applyNumberFormat="1" applyFont="1" applyFill="1" applyBorder="1"/>
    <xf numFmtId="0" fontId="25" fillId="0" borderId="1" xfId="2" applyFont="1" applyFill="1" applyBorder="1" applyAlignment="1">
      <alignment wrapText="1"/>
    </xf>
    <xf numFmtId="4" fontId="25" fillId="2" borderId="1" xfId="2" applyNumberFormat="1" applyFont="1" applyFill="1" applyBorder="1"/>
    <xf numFmtId="4" fontId="25" fillId="5" borderId="3" xfId="2" applyNumberFormat="1" applyFont="1" applyFill="1" applyBorder="1"/>
    <xf numFmtId="0" fontId="30" fillId="0" borderId="1" xfId="2" applyFont="1" applyBorder="1" applyAlignment="1">
      <alignment horizontal="left" vertical="center" wrapText="1"/>
    </xf>
    <xf numFmtId="4" fontId="30" fillId="2" borderId="1" xfId="4" applyNumberFormat="1" applyFont="1" applyFill="1" applyBorder="1" applyAlignment="1">
      <alignment horizontal="right"/>
    </xf>
    <xf numFmtId="4" fontId="30" fillId="5" borderId="3" xfId="4" applyNumberFormat="1" applyFont="1" applyFill="1" applyBorder="1" applyAlignment="1">
      <alignment horizontal="right"/>
    </xf>
    <xf numFmtId="0" fontId="31" fillId="0" borderId="1" xfId="2" applyFont="1" applyFill="1" applyBorder="1"/>
    <xf numFmtId="4" fontId="12" fillId="2" borderId="1" xfId="4" applyNumberFormat="1" applyFont="1" applyFill="1" applyBorder="1" applyAlignment="1">
      <alignment horizontal="right"/>
    </xf>
    <xf numFmtId="4" fontId="12" fillId="5" borderId="3" xfId="4" applyNumberFormat="1" applyFont="1" applyFill="1" applyBorder="1" applyAlignment="1">
      <alignment horizontal="right"/>
    </xf>
    <xf numFmtId="0" fontId="32" fillId="2" borderId="4" xfId="4" applyFont="1" applyFill="1" applyBorder="1" applyAlignment="1">
      <alignment wrapText="1"/>
    </xf>
    <xf numFmtId="4" fontId="33" fillId="2" borderId="1" xfId="4" applyNumberFormat="1" applyFont="1" applyFill="1" applyBorder="1" applyAlignment="1">
      <alignment horizontal="right"/>
    </xf>
    <xf numFmtId="4" fontId="33" fillId="5" borderId="3" xfId="4" applyNumberFormat="1" applyFont="1" applyFill="1" applyBorder="1" applyAlignment="1">
      <alignment horizontal="right"/>
    </xf>
    <xf numFmtId="0" fontId="25" fillId="0" borderId="1" xfId="1" applyNumberFormat="1" applyFont="1" applyFill="1" applyBorder="1" applyAlignment="1">
      <alignment horizontal="left" vertical="center" wrapText="1"/>
    </xf>
    <xf numFmtId="0" fontId="19" fillId="2" borderId="4" xfId="1" applyNumberFormat="1" applyFont="1" applyFill="1" applyBorder="1" applyAlignment="1">
      <alignment horizontal="left" vertical="center" wrapText="1"/>
    </xf>
    <xf numFmtId="0" fontId="6" fillId="2" borderId="0" xfId="0" applyFont="1" applyFill="1"/>
    <xf numFmtId="4" fontId="19" fillId="2" borderId="1" xfId="2" applyNumberFormat="1" applyFont="1" applyFill="1" applyBorder="1"/>
    <xf numFmtId="0" fontId="33" fillId="0" borderId="7" xfId="4" applyFont="1" applyFill="1" applyBorder="1" applyAlignment="1">
      <alignment horizontal="left" wrapText="1"/>
    </xf>
    <xf numFmtId="4" fontId="25" fillId="6" borderId="1" xfId="2" applyNumberFormat="1" applyFont="1" applyFill="1" applyBorder="1"/>
    <xf numFmtId="4" fontId="25" fillId="6" borderId="3" xfId="2" applyNumberFormat="1" applyFont="1" applyFill="1" applyBorder="1"/>
    <xf numFmtId="0" fontId="34" fillId="21" borderId="1" xfId="0" applyFont="1" applyFill="1" applyBorder="1"/>
    <xf numFmtId="4" fontId="30" fillId="21" borderId="1" xfId="4" applyNumberFormat="1" applyFont="1" applyFill="1" applyBorder="1"/>
    <xf numFmtId="4" fontId="30" fillId="21" borderId="3" xfId="4" applyNumberFormat="1" applyFont="1" applyFill="1" applyBorder="1"/>
    <xf numFmtId="0" fontId="25" fillId="6" borderId="1" xfId="2" applyFont="1" applyFill="1" applyBorder="1" applyAlignment="1">
      <alignment wrapText="1"/>
    </xf>
    <xf numFmtId="0" fontId="30" fillId="2" borderId="1" xfId="4" applyFont="1" applyFill="1" applyBorder="1" applyAlignment="1">
      <alignment wrapText="1"/>
    </xf>
    <xf numFmtId="4" fontId="30" fillId="2" borderId="1" xfId="4" applyNumberFormat="1" applyFont="1" applyFill="1" applyBorder="1"/>
    <xf numFmtId="4" fontId="30" fillId="2" borderId="3" xfId="4" applyNumberFormat="1" applyFont="1" applyFill="1" applyBorder="1"/>
    <xf numFmtId="0" fontId="30" fillId="21" borderId="1" xfId="4" applyFont="1" applyFill="1" applyBorder="1" applyAlignment="1">
      <alignment wrapText="1"/>
    </xf>
    <xf numFmtId="0" fontId="30" fillId="21" borderId="1" xfId="2" applyFont="1" applyFill="1" applyBorder="1"/>
    <xf numFmtId="0" fontId="35" fillId="21" borderId="1" xfId="0" applyFont="1" applyFill="1" applyBorder="1" applyAlignment="1">
      <alignment wrapText="1"/>
    </xf>
    <xf numFmtId="0" fontId="36" fillId="2" borderId="7" xfId="0" applyFont="1" applyFill="1" applyBorder="1" applyAlignment="1">
      <alignment wrapText="1"/>
    </xf>
    <xf numFmtId="0" fontId="25" fillId="2" borderId="4" xfId="2" applyFont="1" applyFill="1" applyBorder="1"/>
    <xf numFmtId="4" fontId="25" fillId="2" borderId="3" xfId="2" applyNumberFormat="1" applyFont="1" applyFill="1" applyBorder="1"/>
    <xf numFmtId="0" fontId="25" fillId="2" borderId="1" xfId="2" applyFont="1" applyFill="1" applyBorder="1"/>
    <xf numFmtId="0" fontId="32" fillId="21" borderId="1" xfId="0" applyFont="1" applyFill="1" applyBorder="1" applyAlignment="1">
      <alignment horizontal="left" wrapText="1"/>
    </xf>
    <xf numFmtId="4" fontId="32" fillId="21" borderId="1" xfId="4" applyNumberFormat="1" applyFont="1" applyFill="1" applyBorder="1" applyAlignment="1">
      <alignment horizontal="right"/>
    </xf>
    <xf numFmtId="4" fontId="32" fillId="21" borderId="3" xfId="4" applyNumberFormat="1" applyFont="1" applyFill="1" applyBorder="1" applyAlignment="1">
      <alignment horizontal="right"/>
    </xf>
    <xf numFmtId="4" fontId="30" fillId="21" borderId="1" xfId="4" applyNumberFormat="1" applyFont="1" applyFill="1" applyBorder="1" applyAlignment="1">
      <alignment horizontal="right"/>
    </xf>
    <xf numFmtId="4" fontId="30" fillId="21" borderId="3" xfId="4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left" wrapText="1"/>
    </xf>
    <xf numFmtId="4" fontId="30" fillId="2" borderId="3" xfId="4" applyNumberFormat="1" applyFont="1" applyFill="1" applyBorder="1" applyAlignment="1">
      <alignment horizontal="right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32" fillId="2" borderId="1" xfId="0" applyFont="1" applyFill="1" applyBorder="1" applyAlignment="1">
      <alignment wrapText="1"/>
    </xf>
    <xf numFmtId="0" fontId="25" fillId="0" borderId="1" xfId="2" applyFont="1" applyBorder="1"/>
    <xf numFmtId="4" fontId="32" fillId="2" borderId="1" xfId="4" applyNumberFormat="1" applyFont="1" applyFill="1" applyBorder="1" applyAlignment="1">
      <alignment horizontal="right" wrapText="1"/>
    </xf>
    <xf numFmtId="4" fontId="32" fillId="2" borderId="3" xfId="4" applyNumberFormat="1" applyFont="1" applyFill="1" applyBorder="1" applyAlignment="1">
      <alignment horizontal="right" wrapText="1"/>
    </xf>
    <xf numFmtId="4" fontId="28" fillId="2" borderId="1" xfId="4" applyNumberFormat="1" applyFont="1" applyFill="1" applyBorder="1"/>
    <xf numFmtId="4" fontId="28" fillId="2" borderId="3" xfId="4" applyNumberFormat="1" applyFont="1" applyFill="1" applyBorder="1"/>
    <xf numFmtId="2" fontId="25" fillId="6" borderId="1" xfId="2" applyNumberFormat="1" applyFont="1" applyFill="1" applyBorder="1"/>
    <xf numFmtId="4" fontId="12" fillId="2" borderId="1" xfId="4" applyNumberFormat="1" applyFont="1" applyFill="1" applyBorder="1"/>
    <xf numFmtId="4" fontId="12" fillId="2" borderId="3" xfId="4" applyNumberFormat="1" applyFont="1" applyFill="1" applyBorder="1"/>
    <xf numFmtId="0" fontId="32" fillId="21" borderId="1" xfId="1" applyNumberFormat="1" applyFont="1" applyFill="1" applyBorder="1" applyAlignment="1">
      <alignment horizontal="left" vertical="center" wrapText="1"/>
    </xf>
    <xf numFmtId="4" fontId="32" fillId="21" borderId="1" xfId="4" applyNumberFormat="1" applyFont="1" applyFill="1" applyBorder="1" applyAlignment="1">
      <alignment horizontal="right" wrapText="1"/>
    </xf>
    <xf numFmtId="4" fontId="32" fillId="21" borderId="3" xfId="4" applyNumberFormat="1" applyFont="1" applyFill="1" applyBorder="1" applyAlignment="1">
      <alignment horizontal="right" wrapText="1"/>
    </xf>
    <xf numFmtId="4" fontId="25" fillId="22" borderId="1" xfId="4" applyNumberFormat="1" applyFont="1" applyFill="1" applyBorder="1" applyAlignment="1">
      <alignment wrapText="1"/>
    </xf>
    <xf numFmtId="4" fontId="25" fillId="22" borderId="3" xfId="4" applyNumberFormat="1" applyFont="1" applyFill="1" applyBorder="1" applyAlignment="1">
      <alignment wrapText="1"/>
    </xf>
    <xf numFmtId="0" fontId="32" fillId="2" borderId="7" xfId="0" applyFont="1" applyFill="1" applyBorder="1" applyAlignment="1">
      <alignment wrapText="1"/>
    </xf>
    <xf numFmtId="4" fontId="25" fillId="2" borderId="1" xfId="4" applyNumberFormat="1" applyFont="1" applyFill="1" applyBorder="1" applyAlignment="1">
      <alignment wrapText="1"/>
    </xf>
    <xf numFmtId="4" fontId="25" fillId="2" borderId="3" xfId="4" applyNumberFormat="1" applyFont="1" applyFill="1" applyBorder="1" applyAlignment="1">
      <alignment wrapText="1"/>
    </xf>
    <xf numFmtId="0" fontId="30" fillId="2" borderId="7" xfId="0" applyFont="1" applyFill="1" applyBorder="1" applyAlignment="1">
      <alignment wrapText="1"/>
    </xf>
    <xf numFmtId="4" fontId="25" fillId="2" borderId="1" xfId="4" applyNumberFormat="1" applyFont="1" applyFill="1" applyBorder="1"/>
    <xf numFmtId="4" fontId="25" fillId="2" borderId="3" xfId="4" applyNumberFormat="1" applyFont="1" applyFill="1" applyBorder="1"/>
    <xf numFmtId="0" fontId="30" fillId="2" borderId="1" xfId="0" applyFont="1" applyFill="1" applyBorder="1" applyAlignment="1">
      <alignment wrapText="1"/>
    </xf>
    <xf numFmtId="0" fontId="30" fillId="2" borderId="8" xfId="0" applyFont="1" applyFill="1" applyBorder="1" applyAlignment="1">
      <alignment wrapText="1"/>
    </xf>
    <xf numFmtId="0" fontId="37" fillId="0" borderId="1" xfId="0" applyFont="1" applyBorder="1" applyAlignment="1">
      <alignment wrapText="1"/>
    </xf>
    <xf numFmtId="0" fontId="37" fillId="0" borderId="3" xfId="0" applyFont="1" applyBorder="1" applyAlignment="1">
      <alignment wrapText="1"/>
    </xf>
    <xf numFmtId="0" fontId="25" fillId="6" borderId="1" xfId="2" applyFont="1" applyFill="1" applyBorder="1" applyAlignment="1">
      <alignment horizontal="left" wrapText="1"/>
    </xf>
    <xf numFmtId="4" fontId="12" fillId="2" borderId="1" xfId="2" applyNumberFormat="1" applyFont="1" applyFill="1" applyBorder="1"/>
    <xf numFmtId="4" fontId="12" fillId="2" borderId="3" xfId="2" applyNumberFormat="1" applyFont="1" applyFill="1" applyBorder="1"/>
    <xf numFmtId="0" fontId="36" fillId="2" borderId="7" xfId="4" applyFont="1" applyFill="1" applyBorder="1" applyAlignment="1">
      <alignment wrapText="1"/>
    </xf>
    <xf numFmtId="4" fontId="19" fillId="2" borderId="3" xfId="2" applyNumberFormat="1" applyFont="1" applyFill="1" applyBorder="1"/>
    <xf numFmtId="0" fontId="34" fillId="2" borderId="7" xfId="4" applyFont="1" applyFill="1" applyBorder="1" applyAlignment="1">
      <alignment wrapText="1"/>
    </xf>
    <xf numFmtId="0" fontId="19" fillId="2" borderId="7" xfId="4" applyFont="1" applyFill="1" applyBorder="1" applyAlignment="1">
      <alignment wrapText="1"/>
    </xf>
    <xf numFmtId="0" fontId="19" fillId="21" borderId="6" xfId="4" applyFont="1" applyFill="1" applyBorder="1" applyAlignment="1">
      <alignment wrapText="1"/>
    </xf>
    <xf numFmtId="2" fontId="19" fillId="21" borderId="1" xfId="2" applyNumberFormat="1" applyFont="1" applyFill="1" applyBorder="1"/>
    <xf numFmtId="2" fontId="19" fillId="21" borderId="0" xfId="2" applyNumberFormat="1" applyFont="1" applyFill="1"/>
    <xf numFmtId="4" fontId="12" fillId="6" borderId="1" xfId="2" applyNumberFormat="1" applyFont="1" applyFill="1" applyBorder="1"/>
    <xf numFmtId="4" fontId="12" fillId="6" borderId="3" xfId="2" applyNumberFormat="1" applyFont="1" applyFill="1" applyBorder="1"/>
    <xf numFmtId="0" fontId="32" fillId="2" borderId="2" xfId="5" applyFont="1" applyFill="1" applyBorder="1" applyAlignment="1">
      <alignment wrapText="1"/>
    </xf>
    <xf numFmtId="4" fontId="19" fillId="2" borderId="1" xfId="4" applyNumberFormat="1" applyFont="1" applyFill="1" applyBorder="1"/>
    <xf numFmtId="4" fontId="19" fillId="2" borderId="3" xfId="4" applyNumberFormat="1" applyFont="1" applyFill="1" applyBorder="1"/>
    <xf numFmtId="0" fontId="19" fillId="2" borderId="0" xfId="2" applyFont="1" applyFill="1" applyAlignment="1">
      <alignment wrapText="1"/>
    </xf>
    <xf numFmtId="4" fontId="19" fillId="23" borderId="1" xfId="4" applyNumberFormat="1" applyFont="1" applyFill="1" applyBorder="1"/>
    <xf numFmtId="4" fontId="19" fillId="23" borderId="3" xfId="4" applyNumberFormat="1" applyFont="1" applyFill="1" applyBorder="1"/>
    <xf numFmtId="4" fontId="19" fillId="5" borderId="3" xfId="4" applyNumberFormat="1" applyFont="1" applyFill="1" applyBorder="1"/>
    <xf numFmtId="2" fontId="25" fillId="22" borderId="1" xfId="2" applyNumberFormat="1" applyFont="1" applyFill="1" applyBorder="1" applyAlignment="1">
      <alignment horizontal="left"/>
    </xf>
    <xf numFmtId="4" fontId="31" fillId="2" borderId="1" xfId="2" applyNumberFormat="1" applyFont="1" applyFill="1" applyBorder="1"/>
    <xf numFmtId="4" fontId="31" fillId="2" borderId="3" xfId="2" applyNumberFormat="1" applyFont="1" applyFill="1" applyBorder="1"/>
    <xf numFmtId="0" fontId="33" fillId="0" borderId="1" xfId="0" applyFont="1" applyBorder="1"/>
    <xf numFmtId="0" fontId="33" fillId="2" borderId="1" xfId="0" applyFont="1" applyFill="1" applyBorder="1"/>
    <xf numFmtId="0" fontId="25" fillId="6" borderId="1" xfId="2" applyFont="1" applyFill="1" applyBorder="1" applyAlignment="1">
      <alignment horizontal="left"/>
    </xf>
    <xf numFmtId="0" fontId="25" fillId="2" borderId="1" xfId="2" applyFont="1" applyFill="1" applyBorder="1" applyAlignment="1">
      <alignment wrapText="1"/>
    </xf>
    <xf numFmtId="0" fontId="25" fillId="0" borderId="1" xfId="2" applyFont="1" applyFill="1" applyBorder="1"/>
    <xf numFmtId="4" fontId="25" fillId="0" borderId="1" xfId="2" applyNumberFormat="1" applyFont="1" applyBorder="1"/>
    <xf numFmtId="4" fontId="25" fillId="0" borderId="3" xfId="2" applyNumberFormat="1" applyFont="1" applyBorder="1"/>
    <xf numFmtId="0" fontId="30" fillId="0" borderId="1" xfId="2" applyFont="1" applyBorder="1"/>
    <xf numFmtId="4" fontId="30" fillId="2" borderId="1" xfId="2" applyNumberFormat="1" applyFont="1" applyFill="1" applyBorder="1"/>
    <xf numFmtId="4" fontId="30" fillId="2" borderId="3" xfId="2" applyNumberFormat="1" applyFont="1" applyFill="1" applyBorder="1"/>
    <xf numFmtId="0" fontId="32" fillId="21" borderId="7" xfId="0" applyFont="1" applyFill="1" applyBorder="1" applyAlignment="1">
      <alignment wrapText="1"/>
    </xf>
    <xf numFmtId="4" fontId="32" fillId="21" borderId="1" xfId="2" applyNumberFormat="1" applyFont="1" applyFill="1" applyBorder="1"/>
    <xf numFmtId="4" fontId="32" fillId="21" borderId="3" xfId="2" applyNumberFormat="1" applyFont="1" applyFill="1" applyBorder="1"/>
    <xf numFmtId="0" fontId="32" fillId="21" borderId="7" xfId="0" applyFont="1" applyFill="1" applyBorder="1" applyAlignment="1">
      <alignment horizontal="left" wrapText="1"/>
    </xf>
    <xf numFmtId="4" fontId="32" fillId="21" borderId="1" xfId="4" applyNumberFormat="1" applyFont="1" applyFill="1" applyBorder="1"/>
    <xf numFmtId="4" fontId="32" fillId="21" borderId="3" xfId="4" applyNumberFormat="1" applyFont="1" applyFill="1" applyBorder="1"/>
    <xf numFmtId="4" fontId="25" fillId="6" borderId="1" xfId="2" applyNumberFormat="1" applyFont="1" applyFill="1" applyBorder="1" applyAlignment="1">
      <alignment wrapText="1"/>
    </xf>
    <xf numFmtId="4" fontId="12" fillId="2" borderId="1" xfId="4" applyNumberFormat="1" applyFont="1" applyFill="1" applyBorder="1" applyAlignment="1">
      <alignment wrapText="1"/>
    </xf>
    <xf numFmtId="4" fontId="12" fillId="2" borderId="3" xfId="4" applyNumberFormat="1" applyFont="1" applyFill="1" applyBorder="1" applyAlignment="1">
      <alignment wrapText="1"/>
    </xf>
    <xf numFmtId="0" fontId="12" fillId="0" borderId="1" xfId="2" applyFont="1" applyBorder="1"/>
    <xf numFmtId="0" fontId="19" fillId="21" borderId="3" xfId="2" applyFont="1" applyFill="1" applyBorder="1"/>
    <xf numFmtId="4" fontId="33" fillId="2" borderId="1" xfId="4" applyNumberFormat="1" applyFont="1" applyFill="1" applyBorder="1" applyAlignment="1">
      <alignment wrapText="1"/>
    </xf>
    <xf numFmtId="4" fontId="26" fillId="2" borderId="1" xfId="0" applyNumberFormat="1" applyFont="1" applyFill="1" applyBorder="1"/>
    <xf numFmtId="4" fontId="26" fillId="2" borderId="3" xfId="0" applyNumberFormat="1" applyFont="1" applyFill="1" applyBorder="1"/>
    <xf numFmtId="4" fontId="32" fillId="2" borderId="1" xfId="4" applyNumberFormat="1" applyFont="1" applyFill="1" applyBorder="1"/>
    <xf numFmtId="4" fontId="32" fillId="2" borderId="3" xfId="4" applyNumberFormat="1" applyFont="1" applyFill="1" applyBorder="1"/>
    <xf numFmtId="4" fontId="33" fillId="2" borderId="1" xfId="4" applyNumberFormat="1" applyFont="1" applyFill="1" applyBorder="1"/>
    <xf numFmtId="4" fontId="19" fillId="0" borderId="1" xfId="4" applyNumberFormat="1" applyFont="1" applyFill="1" applyBorder="1"/>
    <xf numFmtId="4" fontId="19" fillId="0" borderId="3" xfId="4" applyNumberFormat="1" applyFont="1" applyFill="1" applyBorder="1"/>
    <xf numFmtId="4" fontId="38" fillId="2" borderId="1" xfId="4" applyNumberFormat="1" applyFont="1" applyFill="1" applyBorder="1"/>
    <xf numFmtId="4" fontId="12" fillId="5" borderId="1" xfId="4" applyNumberFormat="1" applyFont="1" applyFill="1" applyBorder="1"/>
    <xf numFmtId="4" fontId="12" fillId="5" borderId="3" xfId="4" applyNumberFormat="1" applyFont="1" applyFill="1" applyBorder="1"/>
    <xf numFmtId="4" fontId="25" fillId="5" borderId="1" xfId="4" applyNumberFormat="1" applyFont="1" applyFill="1" applyBorder="1"/>
    <xf numFmtId="4" fontId="25" fillId="5" borderId="3" xfId="4" applyNumberFormat="1" applyFont="1" applyFill="1" applyBorder="1"/>
    <xf numFmtId="0" fontId="31" fillId="6" borderId="1" xfId="2" applyFont="1" applyFill="1" applyBorder="1" applyAlignment="1">
      <alignment wrapText="1"/>
    </xf>
    <xf numFmtId="4" fontId="31" fillId="6" borderId="1" xfId="0" applyNumberFormat="1" applyFont="1" applyFill="1" applyBorder="1"/>
    <xf numFmtId="4" fontId="31" fillId="6" borderId="3" xfId="0" applyNumberFormat="1" applyFont="1" applyFill="1" applyBorder="1"/>
    <xf numFmtId="0" fontId="31" fillId="0" borderId="1" xfId="2" applyFont="1" applyBorder="1"/>
    <xf numFmtId="4" fontId="31" fillId="2" borderId="1" xfId="4" applyNumberFormat="1" applyFont="1" applyFill="1" applyBorder="1"/>
    <xf numFmtId="4" fontId="31" fillId="2" borderId="3" xfId="4" applyNumberFormat="1" applyFont="1" applyFill="1" applyBorder="1"/>
    <xf numFmtId="0" fontId="32" fillId="2" borderId="1" xfId="4" applyFont="1" applyFill="1" applyBorder="1" applyAlignment="1">
      <alignment wrapText="1"/>
    </xf>
    <xf numFmtId="0" fontId="25" fillId="6" borderId="1" xfId="0" applyFont="1" applyFill="1" applyBorder="1"/>
    <xf numFmtId="2" fontId="25" fillId="6" borderId="1" xfId="0" applyNumberFormat="1" applyFont="1" applyFill="1" applyBorder="1"/>
    <xf numFmtId="2" fontId="25" fillId="6" borderId="3" xfId="0" applyNumberFormat="1" applyFont="1" applyFill="1" applyBorder="1"/>
    <xf numFmtId="2" fontId="25" fillId="2" borderId="1" xfId="0" applyNumberFormat="1" applyFont="1" applyFill="1" applyBorder="1"/>
    <xf numFmtId="2" fontId="25" fillId="2" borderId="3" xfId="0" applyNumberFormat="1" applyFont="1" applyFill="1" applyBorder="1"/>
    <xf numFmtId="0" fontId="31" fillId="6" borderId="1" xfId="0" applyFont="1" applyFill="1" applyBorder="1" applyAlignment="1">
      <alignment wrapText="1"/>
    </xf>
    <xf numFmtId="4" fontId="31" fillId="6" borderId="1" xfId="2" applyNumberFormat="1" applyFont="1" applyFill="1" applyBorder="1" applyAlignment="1">
      <alignment horizontal="right"/>
    </xf>
    <xf numFmtId="4" fontId="31" fillId="6" borderId="3" xfId="2" applyNumberFormat="1" applyFont="1" applyFill="1" applyBorder="1" applyAlignment="1">
      <alignment horizontal="right"/>
    </xf>
    <xf numFmtId="4" fontId="31" fillId="2" borderId="1" xfId="4" applyNumberFormat="1" applyFont="1" applyFill="1" applyBorder="1" applyAlignment="1">
      <alignment horizontal="right"/>
    </xf>
    <xf numFmtId="4" fontId="31" fillId="2" borderId="3" xfId="4" applyNumberFormat="1" applyFont="1" applyFill="1" applyBorder="1" applyAlignment="1">
      <alignment horizontal="right"/>
    </xf>
    <xf numFmtId="0" fontId="32" fillId="21" borderId="7" xfId="2" applyFont="1" applyFill="1" applyBorder="1" applyAlignment="1">
      <alignment wrapText="1"/>
    </xf>
    <xf numFmtId="4" fontId="25" fillId="24" borderId="1" xfId="2" applyNumberFormat="1" applyFont="1" applyFill="1" applyBorder="1"/>
    <xf numFmtId="4" fontId="25" fillId="24" borderId="3" xfId="2" applyNumberFormat="1" applyFont="1" applyFill="1" applyBorder="1"/>
    <xf numFmtId="2" fontId="25" fillId="2" borderId="1" xfId="2" applyNumberFormat="1" applyFont="1" applyFill="1" applyBorder="1"/>
    <xf numFmtId="2" fontId="25" fillId="6" borderId="3" xfId="2" applyNumberFormat="1" applyFont="1" applyFill="1" applyBorder="1"/>
    <xf numFmtId="2" fontId="36" fillId="2" borderId="1" xfId="0" applyNumberFormat="1" applyFont="1" applyFill="1" applyBorder="1" applyAlignment="1">
      <alignment wrapText="1"/>
    </xf>
    <xf numFmtId="0" fontId="30" fillId="21" borderId="1" xfId="2" applyFont="1" applyFill="1" applyBorder="1" applyAlignment="1">
      <alignment wrapText="1"/>
    </xf>
    <xf numFmtId="4" fontId="19" fillId="21" borderId="1" xfId="2" applyNumberFormat="1" applyFont="1" applyFill="1" applyBorder="1"/>
    <xf numFmtId="4" fontId="19" fillId="21" borderId="3" xfId="2" applyNumberFormat="1" applyFont="1" applyFill="1" applyBorder="1"/>
    <xf numFmtId="0" fontId="30" fillId="21" borderId="6" xfId="4" applyFont="1" applyFill="1" applyBorder="1" applyAlignment="1">
      <alignment wrapText="1"/>
    </xf>
    <xf numFmtId="2" fontId="30" fillId="21" borderId="1" xfId="2" applyNumberFormat="1" applyFont="1" applyFill="1" applyBorder="1" applyAlignment="1">
      <alignment wrapText="1"/>
    </xf>
    <xf numFmtId="2" fontId="30" fillId="21" borderId="8" xfId="2" applyNumberFormat="1" applyFont="1" applyFill="1" applyBorder="1" applyAlignment="1">
      <alignment wrapText="1"/>
    </xf>
    <xf numFmtId="0" fontId="33" fillId="2" borderId="1" xfId="4" applyFont="1" applyFill="1" applyBorder="1"/>
    <xf numFmtId="4" fontId="33" fillId="6" borderId="1" xfId="4" applyNumberFormat="1" applyFont="1" applyFill="1" applyBorder="1"/>
    <xf numFmtId="4" fontId="33" fillId="6" borderId="3" xfId="4" applyNumberFormat="1" applyFont="1" applyFill="1" applyBorder="1"/>
    <xf numFmtId="4" fontId="25" fillId="24" borderId="9" xfId="2" applyNumberFormat="1" applyFont="1" applyFill="1" applyBorder="1"/>
    <xf numFmtId="4" fontId="12" fillId="6" borderId="1" xfId="4" applyNumberFormat="1" applyFont="1" applyFill="1" applyBorder="1" applyAlignment="1">
      <alignment horizontal="right" vertical="center" wrapText="1"/>
    </xf>
    <xf numFmtId="4" fontId="12" fillId="6" borderId="9" xfId="4" applyNumberFormat="1" applyFont="1" applyFill="1" applyBorder="1" applyAlignment="1">
      <alignment horizontal="right" vertical="center" wrapText="1"/>
    </xf>
    <xf numFmtId="4" fontId="12" fillId="5" borderId="1" xfId="4" applyNumberFormat="1" applyFont="1" applyFill="1" applyBorder="1" applyAlignment="1">
      <alignment horizontal="right" vertical="center" wrapText="1"/>
    </xf>
    <xf numFmtId="4" fontId="12" fillId="5" borderId="9" xfId="4" applyNumberFormat="1" applyFont="1" applyFill="1" applyBorder="1" applyAlignment="1">
      <alignment horizontal="right" vertical="center" wrapText="1"/>
    </xf>
    <xf numFmtId="2" fontId="25" fillId="6" borderId="1" xfId="2" applyNumberFormat="1" applyFont="1" applyFill="1" applyBorder="1" applyAlignment="1">
      <alignment horizontal="left" wrapText="1"/>
    </xf>
    <xf numFmtId="4" fontId="25" fillId="5" borderId="1" xfId="2" applyNumberFormat="1" applyFont="1" applyFill="1" applyBorder="1" applyAlignment="1">
      <alignment horizontal="right"/>
    </xf>
    <xf numFmtId="4" fontId="25" fillId="5" borderId="3" xfId="2" applyNumberFormat="1" applyFont="1" applyFill="1" applyBorder="1" applyAlignment="1">
      <alignment horizontal="right"/>
    </xf>
    <xf numFmtId="4" fontId="39" fillId="0" borderId="9" xfId="4" applyNumberFormat="1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vertical="center" wrapText="1"/>
    </xf>
    <xf numFmtId="0" fontId="25" fillId="23" borderId="1" xfId="2" applyFont="1" applyFill="1" applyBorder="1" applyAlignment="1">
      <alignment wrapText="1"/>
    </xf>
    <xf numFmtId="4" fontId="32" fillId="2" borderId="1" xfId="4" applyNumberFormat="1" applyFont="1" applyFill="1" applyBorder="1" applyAlignment="1">
      <alignment horizontal="right"/>
    </xf>
    <xf numFmtId="4" fontId="32" fillId="5" borderId="3" xfId="4" applyNumberFormat="1" applyFont="1" applyFill="1" applyBorder="1" applyAlignment="1">
      <alignment horizontal="right"/>
    </xf>
    <xf numFmtId="4" fontId="31" fillId="5" borderId="3" xfId="2" applyNumberFormat="1" applyFont="1" applyFill="1" applyBorder="1"/>
    <xf numFmtId="0" fontId="34" fillId="2" borderId="1" xfId="0" applyFont="1" applyFill="1" applyBorder="1" applyAlignment="1">
      <alignment vertical="center" wrapText="1"/>
    </xf>
    <xf numFmtId="0" fontId="33" fillId="2" borderId="1" xfId="1" applyFont="1" applyFill="1" applyBorder="1" applyAlignment="1">
      <alignment horizontal="left" vertical="center" wrapText="1"/>
    </xf>
    <xf numFmtId="4" fontId="33" fillId="5" borderId="3" xfId="4" applyNumberFormat="1" applyFont="1" applyFill="1" applyBorder="1"/>
    <xf numFmtId="0" fontId="38" fillId="23" borderId="1" xfId="2" applyFont="1" applyFill="1" applyBorder="1"/>
    <xf numFmtId="4" fontId="38" fillId="23" borderId="1" xfId="2" applyNumberFormat="1" applyFont="1" applyFill="1" applyBorder="1"/>
    <xf numFmtId="4" fontId="38" fillId="23" borderId="3" xfId="2" applyNumberFormat="1" applyFont="1" applyFill="1" applyBorder="1"/>
    <xf numFmtId="0" fontId="12" fillId="25" borderId="2" xfId="4" applyFont="1" applyFill="1" applyBorder="1" applyAlignment="1">
      <alignment vertical="center" wrapText="1"/>
    </xf>
    <xf numFmtId="4" fontId="25" fillId="25" borderId="1" xfId="2" applyNumberFormat="1" applyFont="1" applyFill="1" applyBorder="1"/>
    <xf numFmtId="4" fontId="25" fillId="25" borderId="3" xfId="2" applyNumberFormat="1" applyFont="1" applyFill="1" applyBorder="1"/>
    <xf numFmtId="0" fontId="12" fillId="6" borderId="1" xfId="4" applyFont="1" applyFill="1" applyBorder="1" applyAlignment="1">
      <alignment horizontal="left" vertical="center" wrapText="1"/>
    </xf>
    <xf numFmtId="0" fontId="33" fillId="2" borderId="1" xfId="4" applyFont="1" applyFill="1" applyBorder="1" applyAlignment="1">
      <alignment horizontal="left" vertical="center" wrapText="1"/>
    </xf>
    <xf numFmtId="4" fontId="33" fillId="2" borderId="3" xfId="4" applyNumberFormat="1" applyFont="1" applyFill="1" applyBorder="1" applyAlignment="1">
      <alignment horizontal="right"/>
    </xf>
    <xf numFmtId="0" fontId="33" fillId="17" borderId="1" xfId="6" applyFont="1" applyFill="1" applyBorder="1" applyAlignment="1">
      <alignment horizontal="left" wrapText="1"/>
    </xf>
    <xf numFmtId="0" fontId="32" fillId="0" borderId="1" xfId="4" applyFont="1" applyFill="1" applyBorder="1" applyAlignment="1">
      <alignment horizontal="left" wrapText="1"/>
    </xf>
    <xf numFmtId="4" fontId="32" fillId="2" borderId="3" xfId="4" applyNumberFormat="1" applyFont="1" applyFill="1" applyBorder="1" applyAlignment="1">
      <alignment horizontal="right"/>
    </xf>
    <xf numFmtId="0" fontId="33" fillId="5" borderId="1" xfId="4" applyFont="1" applyFill="1" applyBorder="1" applyAlignment="1">
      <alignment horizontal="left" wrapText="1"/>
    </xf>
    <xf numFmtId="0" fontId="25" fillId="0" borderId="1" xfId="0" applyFont="1" applyBorder="1"/>
    <xf numFmtId="4" fontId="2" fillId="0" borderId="3" xfId="0" applyNumberFormat="1" applyFont="1" applyFill="1" applyBorder="1"/>
    <xf numFmtId="0" fontId="33" fillId="2" borderId="7" xfId="4" applyFont="1" applyFill="1" applyBorder="1" applyAlignment="1">
      <alignment horizontal="left" wrapText="1"/>
    </xf>
    <xf numFmtId="0" fontId="0" fillId="0" borderId="0" xfId="0" applyFill="1"/>
    <xf numFmtId="0" fontId="30" fillId="2" borderId="1" xfId="1" applyNumberFormat="1" applyFont="1" applyFill="1" applyBorder="1" applyAlignment="1">
      <alignment horizontal="left" vertical="center" wrapText="1"/>
    </xf>
    <xf numFmtId="0" fontId="30" fillId="0" borderId="1" xfId="1" applyNumberFormat="1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vertical="center" wrapText="1"/>
    </xf>
    <xf numFmtId="0" fontId="0" fillId="0" borderId="0" xfId="0" applyFont="1" applyFill="1"/>
    <xf numFmtId="4" fontId="12" fillId="0" borderId="1" xfId="4" applyNumberFormat="1" applyFont="1" applyFill="1" applyBorder="1" applyAlignment="1">
      <alignment horizontal="right" vertical="center" wrapText="1"/>
    </xf>
    <xf numFmtId="4" fontId="0" fillId="0" borderId="1" xfId="0" applyNumberFormat="1" applyFont="1" applyFill="1" applyBorder="1"/>
    <xf numFmtId="0" fontId="9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</cellXfs>
  <cellStyles count="9">
    <cellStyle name="Normal" xfId="0" builtinId="0"/>
    <cellStyle name="Normal 2" xfId="6"/>
    <cellStyle name="Normal 3" xfId="3"/>
    <cellStyle name="Normal 3 2 2" xfId="7"/>
    <cellStyle name="Normal 3 2 2 2" xfId="4"/>
    <cellStyle name="Normal 4" xfId="5"/>
    <cellStyle name="Normal 5" xfId="8"/>
    <cellStyle name="Normal 5 4" xfId="2"/>
    <cellStyle name="Normal_Anexa F 140 146 10.0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427"/>
  <sheetViews>
    <sheetView tabSelected="1" zoomScaleNormal="100" workbookViewId="0">
      <pane xSplit="3" ySplit="10" topLeftCell="H412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S2" sqref="S2"/>
    </sheetView>
  </sheetViews>
  <sheetFormatPr defaultRowHeight="12.75"/>
  <cols>
    <col min="1" max="1" width="4.7109375" style="6" hidden="1" customWidth="1"/>
    <col min="2" max="2" width="50.7109375" style="6" customWidth="1"/>
    <col min="3" max="3" width="12.5703125" style="5" customWidth="1"/>
    <col min="4" max="5" width="11.140625" style="6" hidden="1" customWidth="1"/>
    <col min="6" max="6" width="10.140625" style="6" hidden="1" customWidth="1"/>
    <col min="7" max="7" width="10.85546875" style="6" hidden="1" customWidth="1"/>
    <col min="8" max="8" width="0.140625" style="6" customWidth="1"/>
    <col min="9" max="9" width="14.85546875" style="6" customWidth="1"/>
    <col min="10" max="10" width="10.7109375" style="6" hidden="1" customWidth="1"/>
    <col min="11" max="11" width="12.42578125" style="6" customWidth="1"/>
    <col min="12" max="12" width="10.7109375" style="6" customWidth="1"/>
    <col min="13" max="13" width="10" style="6" customWidth="1"/>
    <col min="14" max="14" width="10.5703125" style="6" customWidth="1"/>
    <col min="15" max="16" width="10.5703125" style="6" hidden="1" customWidth="1"/>
    <col min="17" max="17" width="10" style="6" customWidth="1"/>
    <col min="18" max="18" width="10.140625" style="6" hidden="1" customWidth="1"/>
    <col min="19" max="19" width="10.42578125" style="6" customWidth="1"/>
    <col min="20" max="20" width="10.5703125" style="6" hidden="1" customWidth="1"/>
    <col min="21" max="21" width="10.140625" style="6" customWidth="1"/>
    <col min="22" max="22" width="10.5703125" style="6" hidden="1" customWidth="1"/>
    <col min="23" max="23" width="10.140625" style="6" bestFit="1" customWidth="1"/>
    <col min="24" max="24" width="6.28515625" style="6" customWidth="1"/>
    <col min="25" max="26" width="12.140625" style="6" customWidth="1"/>
    <col min="27" max="27" width="6.42578125" style="6" customWidth="1"/>
    <col min="28" max="29" width="11.5703125" style="6" customWidth="1"/>
    <col min="30" max="16384" width="9.140625" style="6"/>
  </cols>
  <sheetData>
    <row r="1" spans="1:24" s="3" customFormat="1" ht="15.75">
      <c r="A1" s="1" t="s">
        <v>0</v>
      </c>
      <c r="B1" s="2"/>
      <c r="C1" s="2"/>
      <c r="E1" s="4"/>
      <c r="S1" s="3" t="s">
        <v>856</v>
      </c>
    </row>
    <row r="2" spans="1:24" ht="15.75">
      <c r="A2" s="2" t="s">
        <v>1</v>
      </c>
      <c r="B2" s="2"/>
      <c r="E2" s="7"/>
      <c r="S2" s="395" t="s">
        <v>858</v>
      </c>
      <c r="T2" s="3" t="s">
        <v>2</v>
      </c>
    </row>
    <row r="3" spans="1:24" ht="33.75" customHeight="1">
      <c r="A3" s="8"/>
      <c r="C3" s="9"/>
      <c r="D3" s="9"/>
      <c r="E3" s="9"/>
      <c r="F3" s="9"/>
      <c r="G3" s="9"/>
      <c r="H3" s="9"/>
      <c r="I3" s="402" t="s">
        <v>3</v>
      </c>
      <c r="J3" s="402"/>
      <c r="K3" s="402"/>
      <c r="L3" s="402"/>
      <c r="M3" s="402"/>
      <c r="N3" s="402"/>
      <c r="O3" s="402"/>
      <c r="P3" s="402"/>
      <c r="Q3" s="402"/>
      <c r="R3" s="9"/>
      <c r="S3" s="9"/>
      <c r="T3" s="10"/>
      <c r="U3" s="10"/>
      <c r="V3" s="10"/>
      <c r="W3" s="11"/>
    </row>
    <row r="4" spans="1:24" ht="39.75" customHeight="1">
      <c r="A4" s="12"/>
      <c r="B4" s="403" t="s">
        <v>4</v>
      </c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  <c r="U4" s="403"/>
      <c r="W4" s="13"/>
    </row>
    <row r="5" spans="1:24" ht="15" customHeight="1">
      <c r="A5" s="12"/>
      <c r="B5" s="404" t="s">
        <v>5</v>
      </c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14"/>
      <c r="X5" s="14"/>
    </row>
    <row r="6" spans="1:24" ht="13.5" customHeight="1">
      <c r="A6" s="12"/>
      <c r="B6" s="15"/>
      <c r="C6" s="16"/>
      <c r="D6" s="17"/>
      <c r="E6" s="18"/>
      <c r="F6" s="19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1"/>
      <c r="T6" s="21"/>
      <c r="U6" s="21"/>
      <c r="V6" s="21"/>
      <c r="W6" s="14"/>
      <c r="X6" s="14"/>
    </row>
    <row r="7" spans="1:24" ht="11.25" customHeight="1">
      <c r="A7" s="12"/>
      <c r="B7" s="15"/>
      <c r="C7" s="16"/>
      <c r="E7" s="22"/>
      <c r="F7" s="12"/>
      <c r="U7" s="22" t="s">
        <v>6</v>
      </c>
    </row>
    <row r="8" spans="1:24" ht="39.75" customHeight="1">
      <c r="A8" s="23"/>
      <c r="B8" s="24" t="s">
        <v>7</v>
      </c>
      <c r="C8" s="25" t="s">
        <v>8</v>
      </c>
      <c r="D8" s="26" t="s">
        <v>9</v>
      </c>
      <c r="E8" s="27" t="s">
        <v>10</v>
      </c>
      <c r="F8" s="26" t="s">
        <v>11</v>
      </c>
      <c r="G8" s="26" t="s">
        <v>9</v>
      </c>
      <c r="H8" s="28" t="s">
        <v>12</v>
      </c>
      <c r="I8" s="405" t="s">
        <v>13</v>
      </c>
      <c r="J8" s="406"/>
      <c r="K8" s="29" t="s">
        <v>14</v>
      </c>
      <c r="L8" s="29" t="s">
        <v>15</v>
      </c>
      <c r="M8" s="29" t="s">
        <v>16</v>
      </c>
      <c r="N8" s="29" t="s">
        <v>17</v>
      </c>
      <c r="O8" s="30" t="s">
        <v>18</v>
      </c>
      <c r="P8" s="30" t="s">
        <v>19</v>
      </c>
      <c r="Q8" s="407" t="s">
        <v>20</v>
      </c>
      <c r="R8" s="408"/>
      <c r="S8" s="407" t="s">
        <v>21</v>
      </c>
      <c r="T8" s="408"/>
      <c r="U8" s="407" t="s">
        <v>22</v>
      </c>
      <c r="V8" s="408"/>
    </row>
    <row r="9" spans="1:24" ht="22.5" hidden="1" customHeight="1">
      <c r="A9" s="31"/>
      <c r="B9" s="24"/>
      <c r="C9" s="32"/>
      <c r="D9" s="33">
        <v>2021</v>
      </c>
      <c r="E9" s="34">
        <v>2022</v>
      </c>
      <c r="F9" s="33">
        <v>2022</v>
      </c>
      <c r="G9" s="33">
        <v>2022</v>
      </c>
      <c r="H9" s="35">
        <v>2023</v>
      </c>
      <c r="I9" s="35" t="s">
        <v>23</v>
      </c>
      <c r="J9" s="35" t="s">
        <v>24</v>
      </c>
      <c r="K9" s="35"/>
      <c r="L9" s="35"/>
      <c r="M9" s="35"/>
      <c r="N9" s="35"/>
      <c r="O9" s="35"/>
      <c r="P9" s="35"/>
      <c r="Q9" s="35" t="s">
        <v>23</v>
      </c>
      <c r="R9" s="35" t="s">
        <v>24</v>
      </c>
      <c r="S9" s="35" t="s">
        <v>23</v>
      </c>
      <c r="T9" s="35" t="s">
        <v>24</v>
      </c>
      <c r="U9" s="35" t="s">
        <v>23</v>
      </c>
      <c r="V9" s="35" t="s">
        <v>24</v>
      </c>
    </row>
    <row r="10" spans="1:24" ht="22.5" customHeight="1">
      <c r="A10" s="36"/>
      <c r="B10" s="37" t="s">
        <v>25</v>
      </c>
      <c r="C10" s="38"/>
      <c r="D10" s="39">
        <f t="shared" ref="D10:V10" si="0">D13+D17+D38+D75+D108+D11+D106</f>
        <v>26314</v>
      </c>
      <c r="E10" s="39">
        <f t="shared" si="0"/>
        <v>612725</v>
      </c>
      <c r="F10" s="39">
        <f t="shared" si="0"/>
        <v>683436.01</v>
      </c>
      <c r="G10" s="39">
        <f t="shared" si="0"/>
        <v>477311.98</v>
      </c>
      <c r="H10" s="39">
        <f t="shared" si="0"/>
        <v>208011</v>
      </c>
      <c r="I10" s="39">
        <f t="shared" si="0"/>
        <v>694229</v>
      </c>
      <c r="J10" s="39">
        <f t="shared" si="0"/>
        <v>691125</v>
      </c>
      <c r="K10" s="39">
        <f t="shared" si="0"/>
        <v>146609</v>
      </c>
      <c r="L10" s="39">
        <f t="shared" si="0"/>
        <v>152506</v>
      </c>
      <c r="M10" s="39">
        <f t="shared" si="0"/>
        <v>204083</v>
      </c>
      <c r="N10" s="39">
        <f t="shared" si="0"/>
        <v>191031</v>
      </c>
      <c r="O10" s="39">
        <f>K10+L10+M10+N10</f>
        <v>694229</v>
      </c>
      <c r="P10" s="39">
        <f>I10-O10</f>
        <v>0</v>
      </c>
      <c r="Q10" s="39">
        <f t="shared" si="0"/>
        <v>536148</v>
      </c>
      <c r="R10" s="39">
        <f t="shared" si="0"/>
        <v>536148</v>
      </c>
      <c r="S10" s="39">
        <f t="shared" si="0"/>
        <v>406812</v>
      </c>
      <c r="T10" s="39">
        <f t="shared" si="0"/>
        <v>406812</v>
      </c>
      <c r="U10" s="39">
        <f t="shared" si="0"/>
        <v>376919</v>
      </c>
      <c r="V10" s="39">
        <f t="shared" si="0"/>
        <v>376919</v>
      </c>
    </row>
    <row r="11" spans="1:24" ht="14.25">
      <c r="A11" s="40" t="s">
        <v>26</v>
      </c>
      <c r="B11" s="41" t="s">
        <v>27</v>
      </c>
      <c r="C11" s="34">
        <v>1.02</v>
      </c>
      <c r="D11" s="39">
        <f t="shared" ref="D11:V11" si="1">D12</f>
        <v>444</v>
      </c>
      <c r="E11" s="39">
        <f t="shared" si="1"/>
        <v>300</v>
      </c>
      <c r="F11" s="39">
        <f t="shared" si="1"/>
        <v>300</v>
      </c>
      <c r="G11" s="39">
        <f t="shared" si="1"/>
        <v>142.11000000000001</v>
      </c>
      <c r="H11" s="39">
        <f t="shared" si="1"/>
        <v>0</v>
      </c>
      <c r="I11" s="39">
        <f t="shared" si="1"/>
        <v>147</v>
      </c>
      <c r="J11" s="39">
        <f t="shared" si="1"/>
        <v>147</v>
      </c>
      <c r="K11" s="39">
        <f t="shared" si="1"/>
        <v>0</v>
      </c>
      <c r="L11" s="39">
        <f t="shared" si="1"/>
        <v>147</v>
      </c>
      <c r="M11" s="39">
        <f t="shared" si="1"/>
        <v>0</v>
      </c>
      <c r="N11" s="39">
        <f t="shared" si="1"/>
        <v>0</v>
      </c>
      <c r="O11" s="39">
        <f t="shared" ref="O11:O74" si="2">K11+L11+M11+N11</f>
        <v>147</v>
      </c>
      <c r="P11" s="39">
        <f t="shared" ref="P11:P74" si="3">I11-O11</f>
        <v>0</v>
      </c>
      <c r="Q11" s="39">
        <f t="shared" si="1"/>
        <v>154</v>
      </c>
      <c r="R11" s="39">
        <f t="shared" si="1"/>
        <v>154</v>
      </c>
      <c r="S11" s="39">
        <f t="shared" si="1"/>
        <v>160</v>
      </c>
      <c r="T11" s="39">
        <f t="shared" si="1"/>
        <v>160</v>
      </c>
      <c r="U11" s="39">
        <f t="shared" si="1"/>
        <v>167</v>
      </c>
      <c r="V11" s="39">
        <f t="shared" si="1"/>
        <v>167</v>
      </c>
    </row>
    <row r="12" spans="1:24" ht="17.25" customHeight="1">
      <c r="A12" s="40"/>
      <c r="B12" s="42" t="s">
        <v>28</v>
      </c>
      <c r="C12" s="43" t="s">
        <v>29</v>
      </c>
      <c r="D12" s="44">
        <v>444</v>
      </c>
      <c r="E12" s="45">
        <v>300</v>
      </c>
      <c r="F12" s="45">
        <v>300</v>
      </c>
      <c r="G12" s="45">
        <v>142.11000000000001</v>
      </c>
      <c r="H12" s="45">
        <v>0</v>
      </c>
      <c r="I12" s="45">
        <v>147</v>
      </c>
      <c r="J12" s="45">
        <v>147</v>
      </c>
      <c r="K12" s="45">
        <v>0</v>
      </c>
      <c r="L12" s="45">
        <v>147</v>
      </c>
      <c r="M12" s="45">
        <v>0</v>
      </c>
      <c r="N12" s="45">
        <v>0</v>
      </c>
      <c r="O12" s="39">
        <f t="shared" si="2"/>
        <v>147</v>
      </c>
      <c r="P12" s="39">
        <f t="shared" si="3"/>
        <v>0</v>
      </c>
      <c r="Q12" s="45">
        <v>154</v>
      </c>
      <c r="R12" s="45">
        <v>154</v>
      </c>
      <c r="S12" s="45">
        <v>160</v>
      </c>
      <c r="T12" s="45">
        <v>160</v>
      </c>
      <c r="U12" s="45">
        <v>167</v>
      </c>
      <c r="V12" s="45">
        <v>167</v>
      </c>
    </row>
    <row r="13" spans="1:24" ht="21.75" customHeight="1">
      <c r="A13" s="40" t="s">
        <v>30</v>
      </c>
      <c r="B13" s="23" t="s">
        <v>31</v>
      </c>
      <c r="C13" s="34">
        <v>4.0199999999999996</v>
      </c>
      <c r="D13" s="46">
        <f t="shared" ref="D13:V13" si="4">D14+D15+D16</f>
        <v>0</v>
      </c>
      <c r="E13" s="46">
        <f t="shared" ref="E13" si="5">E14+E15</f>
        <v>149101</v>
      </c>
      <c r="F13" s="46">
        <f t="shared" si="4"/>
        <v>174299.92</v>
      </c>
      <c r="G13" s="46">
        <f t="shared" si="4"/>
        <v>174299.87000000002</v>
      </c>
      <c r="H13" s="46">
        <f t="shared" si="4"/>
        <v>0</v>
      </c>
      <c r="I13" s="46">
        <f t="shared" si="4"/>
        <v>173153</v>
      </c>
      <c r="J13" s="46">
        <f t="shared" si="4"/>
        <v>173153</v>
      </c>
      <c r="K13" s="46">
        <f t="shared" si="4"/>
        <v>44000</v>
      </c>
      <c r="L13" s="46">
        <f t="shared" si="4"/>
        <v>44000</v>
      </c>
      <c r="M13" s="46">
        <f t="shared" si="4"/>
        <v>43500</v>
      </c>
      <c r="N13" s="46">
        <f t="shared" si="4"/>
        <v>41653</v>
      </c>
      <c r="O13" s="39">
        <f t="shared" si="2"/>
        <v>173153</v>
      </c>
      <c r="P13" s="39">
        <f t="shared" si="3"/>
        <v>0</v>
      </c>
      <c r="Q13" s="46">
        <f t="shared" si="4"/>
        <v>199068</v>
      </c>
      <c r="R13" s="46">
        <f t="shared" si="4"/>
        <v>199068</v>
      </c>
      <c r="S13" s="46">
        <f t="shared" si="4"/>
        <v>208458</v>
      </c>
      <c r="T13" s="46">
        <f t="shared" si="4"/>
        <v>208458</v>
      </c>
      <c r="U13" s="46">
        <f t="shared" si="4"/>
        <v>219726</v>
      </c>
      <c r="V13" s="46">
        <f t="shared" si="4"/>
        <v>219726</v>
      </c>
    </row>
    <row r="14" spans="1:24" ht="19.5" customHeight="1">
      <c r="A14" s="40"/>
      <c r="B14" s="47" t="s">
        <v>32</v>
      </c>
      <c r="C14" s="43" t="s">
        <v>33</v>
      </c>
      <c r="D14" s="44"/>
      <c r="E14" s="45">
        <v>130791</v>
      </c>
      <c r="F14" s="45">
        <v>133849.97</v>
      </c>
      <c r="G14" s="45">
        <v>133849.97</v>
      </c>
      <c r="H14" s="45"/>
      <c r="I14" s="45">
        <v>151889</v>
      </c>
      <c r="J14" s="45">
        <v>151889</v>
      </c>
      <c r="K14" s="45">
        <v>38500</v>
      </c>
      <c r="L14" s="45">
        <v>38500</v>
      </c>
      <c r="M14" s="45">
        <v>38000</v>
      </c>
      <c r="N14" s="45">
        <v>36889</v>
      </c>
      <c r="O14" s="39">
        <f t="shared" si="2"/>
        <v>151889</v>
      </c>
      <c r="P14" s="39">
        <f t="shared" si="3"/>
        <v>0</v>
      </c>
      <c r="Q14" s="45">
        <v>159000</v>
      </c>
      <c r="R14" s="45">
        <v>159000</v>
      </c>
      <c r="S14" s="45">
        <v>166500</v>
      </c>
      <c r="T14" s="45">
        <v>166500</v>
      </c>
      <c r="U14" s="45">
        <v>175500</v>
      </c>
      <c r="V14" s="45">
        <v>175500</v>
      </c>
    </row>
    <row r="15" spans="1:24" ht="23.25" customHeight="1">
      <c r="A15" s="40"/>
      <c r="B15" s="48" t="s">
        <v>34</v>
      </c>
      <c r="C15" s="43" t="s">
        <v>35</v>
      </c>
      <c r="D15" s="44"/>
      <c r="E15" s="45">
        <v>18310</v>
      </c>
      <c r="F15" s="45">
        <v>18739</v>
      </c>
      <c r="G15" s="45">
        <v>18738.95</v>
      </c>
      <c r="H15" s="45"/>
      <c r="I15" s="45">
        <v>21264</v>
      </c>
      <c r="J15" s="45">
        <v>21264</v>
      </c>
      <c r="K15" s="45">
        <v>5500</v>
      </c>
      <c r="L15" s="45">
        <v>5500</v>
      </c>
      <c r="M15" s="45">
        <v>5500</v>
      </c>
      <c r="N15" s="45">
        <v>4764</v>
      </c>
      <c r="O15" s="39">
        <f t="shared" si="2"/>
        <v>21264</v>
      </c>
      <c r="P15" s="39">
        <f t="shared" si="3"/>
        <v>0</v>
      </c>
      <c r="Q15" s="45">
        <v>40068</v>
      </c>
      <c r="R15" s="45">
        <v>40068</v>
      </c>
      <c r="S15" s="45">
        <v>41958</v>
      </c>
      <c r="T15" s="45">
        <v>41958</v>
      </c>
      <c r="U15" s="45">
        <v>44226</v>
      </c>
      <c r="V15" s="45">
        <v>44226</v>
      </c>
    </row>
    <row r="16" spans="1:24" ht="24.75" customHeight="1">
      <c r="A16" s="40"/>
      <c r="B16" s="48" t="s">
        <v>36</v>
      </c>
      <c r="C16" s="43" t="s">
        <v>37</v>
      </c>
      <c r="D16" s="44"/>
      <c r="E16" s="45">
        <v>0</v>
      </c>
      <c r="F16" s="45">
        <v>21710.95</v>
      </c>
      <c r="G16" s="45">
        <v>21710.95</v>
      </c>
      <c r="H16" s="45"/>
      <c r="I16" s="45">
        <v>0</v>
      </c>
      <c r="J16" s="45">
        <v>0</v>
      </c>
      <c r="K16" s="45"/>
      <c r="L16" s="45"/>
      <c r="M16" s="45"/>
      <c r="N16" s="45"/>
      <c r="O16" s="39">
        <f t="shared" si="2"/>
        <v>0</v>
      </c>
      <c r="P16" s="39">
        <f t="shared" si="3"/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</row>
    <row r="17" spans="1:22" ht="14.25">
      <c r="A17" s="40" t="s">
        <v>38</v>
      </c>
      <c r="B17" s="41" t="s">
        <v>39</v>
      </c>
      <c r="C17" s="43" t="s">
        <v>40</v>
      </c>
      <c r="D17" s="46">
        <f t="shared" ref="D17:V17" si="6">D18+D35+D36+D37</f>
        <v>1442</v>
      </c>
      <c r="E17" s="46">
        <f t="shared" si="6"/>
        <v>188241</v>
      </c>
      <c r="F17" s="46">
        <f t="shared" si="6"/>
        <v>215292</v>
      </c>
      <c r="G17" s="46">
        <f t="shared" si="6"/>
        <v>198819.62</v>
      </c>
      <c r="H17" s="46">
        <f t="shared" si="6"/>
        <v>14768</v>
      </c>
      <c r="I17" s="46">
        <f t="shared" si="6"/>
        <v>174279</v>
      </c>
      <c r="J17" s="46">
        <f t="shared" si="6"/>
        <v>171175</v>
      </c>
      <c r="K17" s="46">
        <f t="shared" si="6"/>
        <v>48526</v>
      </c>
      <c r="L17" s="46">
        <f t="shared" si="6"/>
        <v>45039</v>
      </c>
      <c r="M17" s="46">
        <f t="shared" si="6"/>
        <v>42313</v>
      </c>
      <c r="N17" s="46">
        <f t="shared" si="6"/>
        <v>38401</v>
      </c>
      <c r="O17" s="39">
        <f t="shared" si="2"/>
        <v>174279</v>
      </c>
      <c r="P17" s="39">
        <f t="shared" si="3"/>
        <v>0</v>
      </c>
      <c r="Q17" s="46">
        <f t="shared" si="6"/>
        <v>146918</v>
      </c>
      <c r="R17" s="46">
        <f t="shared" si="6"/>
        <v>146918</v>
      </c>
      <c r="S17" s="46">
        <f t="shared" si="6"/>
        <v>141108</v>
      </c>
      <c r="T17" s="46">
        <f t="shared" si="6"/>
        <v>141108</v>
      </c>
      <c r="U17" s="46">
        <f t="shared" si="6"/>
        <v>136634</v>
      </c>
      <c r="V17" s="46">
        <f t="shared" si="6"/>
        <v>136634</v>
      </c>
    </row>
    <row r="18" spans="1:22" ht="26.25" customHeight="1">
      <c r="A18" s="49">
        <v>1</v>
      </c>
      <c r="B18" s="23" t="s">
        <v>41</v>
      </c>
      <c r="C18" s="43" t="s">
        <v>42</v>
      </c>
      <c r="D18" s="39">
        <f t="shared" ref="D18:V18" si="7">D19+D20+D22+D23+D24+D30+D33+D34+D21</f>
        <v>1442</v>
      </c>
      <c r="E18" s="39">
        <f t="shared" si="7"/>
        <v>95718</v>
      </c>
      <c r="F18" s="39">
        <f t="shared" si="7"/>
        <v>107747</v>
      </c>
      <c r="G18" s="39">
        <v>101274.62</v>
      </c>
      <c r="H18" s="39">
        <f t="shared" si="7"/>
        <v>14768</v>
      </c>
      <c r="I18" s="39">
        <f t="shared" si="7"/>
        <v>104881</v>
      </c>
      <c r="J18" s="39">
        <f t="shared" si="7"/>
        <v>104881</v>
      </c>
      <c r="K18" s="39">
        <f t="shared" si="7"/>
        <v>27500</v>
      </c>
      <c r="L18" s="39">
        <f t="shared" si="7"/>
        <v>27000</v>
      </c>
      <c r="M18" s="39">
        <f t="shared" si="7"/>
        <v>25200</v>
      </c>
      <c r="N18" s="39">
        <f t="shared" si="7"/>
        <v>25181</v>
      </c>
      <c r="O18" s="39">
        <f t="shared" si="2"/>
        <v>104881</v>
      </c>
      <c r="P18" s="39">
        <f t="shared" si="3"/>
        <v>0</v>
      </c>
      <c r="Q18" s="39">
        <f t="shared" ref="Q18" si="8">Q19+Q20+Q22+Q23+Q24+Q30+Q33+Q34+Q21</f>
        <v>92393</v>
      </c>
      <c r="R18" s="39">
        <f t="shared" si="7"/>
        <v>92393</v>
      </c>
      <c r="S18" s="39">
        <f t="shared" si="7"/>
        <v>92468</v>
      </c>
      <c r="T18" s="39">
        <f t="shared" si="7"/>
        <v>92468</v>
      </c>
      <c r="U18" s="39">
        <f t="shared" si="7"/>
        <v>92538</v>
      </c>
      <c r="V18" s="39">
        <f t="shared" si="7"/>
        <v>92538</v>
      </c>
    </row>
    <row r="19" spans="1:22" ht="15" customHeight="1">
      <c r="A19" s="49"/>
      <c r="B19" s="31" t="s">
        <v>43</v>
      </c>
      <c r="C19" s="43" t="s">
        <v>42</v>
      </c>
      <c r="D19" s="44"/>
      <c r="E19" s="45">
        <v>28040</v>
      </c>
      <c r="F19" s="45">
        <v>29785</v>
      </c>
      <c r="G19" s="45"/>
      <c r="H19" s="45"/>
      <c r="I19" s="45">
        <v>37174</v>
      </c>
      <c r="J19" s="45">
        <v>37174</v>
      </c>
      <c r="K19" s="45">
        <v>9674</v>
      </c>
      <c r="L19" s="45">
        <v>8436</v>
      </c>
      <c r="M19" s="45">
        <v>9986</v>
      </c>
      <c r="N19" s="45">
        <v>9078</v>
      </c>
      <c r="O19" s="39">
        <f t="shared" si="2"/>
        <v>37174</v>
      </c>
      <c r="P19" s="39">
        <f t="shared" si="3"/>
        <v>0</v>
      </c>
      <c r="Q19" s="45">
        <v>37174</v>
      </c>
      <c r="R19" s="45">
        <v>37174</v>
      </c>
      <c r="S19" s="45">
        <v>37174</v>
      </c>
      <c r="T19" s="45">
        <v>37174</v>
      </c>
      <c r="U19" s="45">
        <v>37174</v>
      </c>
      <c r="V19" s="45">
        <v>37174</v>
      </c>
    </row>
    <row r="20" spans="1:22" ht="14.25">
      <c r="A20" s="49"/>
      <c r="B20" s="42" t="s">
        <v>44</v>
      </c>
      <c r="C20" s="43" t="s">
        <v>42</v>
      </c>
      <c r="D20" s="44"/>
      <c r="E20" s="45">
        <v>40070</v>
      </c>
      <c r="F20" s="45">
        <v>42804</v>
      </c>
      <c r="G20" s="45"/>
      <c r="H20" s="45"/>
      <c r="I20" s="45">
        <v>34218</v>
      </c>
      <c r="J20" s="45">
        <v>34218</v>
      </c>
      <c r="K20" s="45">
        <v>8600</v>
      </c>
      <c r="L20" s="45">
        <v>8100</v>
      </c>
      <c r="M20" s="45">
        <v>8900</v>
      </c>
      <c r="N20" s="45">
        <v>8618</v>
      </c>
      <c r="O20" s="39">
        <f t="shared" si="2"/>
        <v>34218</v>
      </c>
      <c r="P20" s="39">
        <f t="shared" si="3"/>
        <v>0</v>
      </c>
      <c r="Q20" s="45">
        <v>34218</v>
      </c>
      <c r="R20" s="45">
        <v>34218</v>
      </c>
      <c r="S20" s="45">
        <v>34218</v>
      </c>
      <c r="T20" s="45">
        <v>34218</v>
      </c>
      <c r="U20" s="45">
        <v>34218</v>
      </c>
      <c r="V20" s="45">
        <v>34218</v>
      </c>
    </row>
    <row r="21" spans="1:22" ht="14.25">
      <c r="A21" s="49"/>
      <c r="B21" s="42" t="s">
        <v>45</v>
      </c>
      <c r="C21" s="43" t="s">
        <v>42</v>
      </c>
      <c r="D21" s="44"/>
      <c r="E21" s="45">
        <v>361</v>
      </c>
      <c r="F21" s="45">
        <v>409</v>
      </c>
      <c r="G21" s="45"/>
      <c r="H21" s="45"/>
      <c r="I21" s="45">
        <v>606</v>
      </c>
      <c r="J21" s="45">
        <v>606</v>
      </c>
      <c r="K21" s="45">
        <v>152</v>
      </c>
      <c r="L21" s="45">
        <v>152</v>
      </c>
      <c r="M21" s="45">
        <v>152</v>
      </c>
      <c r="N21" s="45">
        <v>150</v>
      </c>
      <c r="O21" s="39">
        <f t="shared" si="2"/>
        <v>606</v>
      </c>
      <c r="P21" s="39">
        <f t="shared" si="3"/>
        <v>0</v>
      </c>
      <c r="Q21" s="45">
        <v>606</v>
      </c>
      <c r="R21" s="45">
        <v>606</v>
      </c>
      <c r="S21" s="45">
        <v>606</v>
      </c>
      <c r="T21" s="45">
        <v>606</v>
      </c>
      <c r="U21" s="45">
        <v>606</v>
      </c>
      <c r="V21" s="45">
        <v>606</v>
      </c>
    </row>
    <row r="22" spans="1:22" ht="17.25" customHeight="1">
      <c r="A22" s="49"/>
      <c r="B22" s="42" t="s">
        <v>46</v>
      </c>
      <c r="C22" s="43" t="s">
        <v>42</v>
      </c>
      <c r="D22" s="50">
        <f t="shared" ref="D22:V22" si="9">D587</f>
        <v>0</v>
      </c>
      <c r="E22" s="50">
        <f>E587</f>
        <v>10123</v>
      </c>
      <c r="F22" s="50">
        <v>16316</v>
      </c>
      <c r="G22" s="50"/>
      <c r="H22" s="50">
        <f t="shared" si="9"/>
        <v>11088</v>
      </c>
      <c r="I22" s="50">
        <f t="shared" si="9"/>
        <v>11088</v>
      </c>
      <c r="J22" s="50">
        <f t="shared" si="9"/>
        <v>11088</v>
      </c>
      <c r="K22" s="50">
        <f t="shared" si="9"/>
        <v>3600</v>
      </c>
      <c r="L22" s="50">
        <f t="shared" si="9"/>
        <v>4800</v>
      </c>
      <c r="M22" s="50">
        <f t="shared" si="9"/>
        <v>900</v>
      </c>
      <c r="N22" s="50">
        <f t="shared" si="9"/>
        <v>1788</v>
      </c>
      <c r="O22" s="39">
        <f t="shared" si="2"/>
        <v>11088</v>
      </c>
      <c r="P22" s="39">
        <f t="shared" si="3"/>
        <v>0</v>
      </c>
      <c r="Q22" s="50">
        <f t="shared" si="9"/>
        <v>0</v>
      </c>
      <c r="R22" s="50">
        <f t="shared" si="9"/>
        <v>0</v>
      </c>
      <c r="S22" s="50">
        <f t="shared" si="9"/>
        <v>0</v>
      </c>
      <c r="T22" s="50">
        <f t="shared" si="9"/>
        <v>0</v>
      </c>
      <c r="U22" s="50">
        <f t="shared" si="9"/>
        <v>0</v>
      </c>
      <c r="V22" s="51">
        <f t="shared" si="9"/>
        <v>0</v>
      </c>
    </row>
    <row r="23" spans="1:22" ht="17.25" hidden="1" customHeight="1">
      <c r="A23" s="49"/>
      <c r="B23" s="42" t="s">
        <v>47</v>
      </c>
      <c r="C23" s="43"/>
      <c r="D23" s="44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39">
        <f t="shared" si="2"/>
        <v>0</v>
      </c>
      <c r="P23" s="39">
        <f t="shared" si="3"/>
        <v>0</v>
      </c>
      <c r="Q23" s="45"/>
      <c r="R23" s="45"/>
      <c r="S23" s="45"/>
      <c r="T23" s="45"/>
      <c r="U23" s="45"/>
      <c r="V23" s="45"/>
    </row>
    <row r="24" spans="1:22" ht="17.25" customHeight="1">
      <c r="A24" s="49"/>
      <c r="B24" s="42" t="s">
        <v>48</v>
      </c>
      <c r="C24" s="43" t="s">
        <v>42</v>
      </c>
      <c r="D24" s="52">
        <f t="shared" ref="D24:V24" si="10">D25+D26+D27+D28+D29</f>
        <v>1442</v>
      </c>
      <c r="E24" s="52">
        <f t="shared" si="10"/>
        <v>3649</v>
      </c>
      <c r="F24" s="52">
        <f t="shared" si="10"/>
        <v>4958</v>
      </c>
      <c r="G24" s="52"/>
      <c r="H24" s="52">
        <f t="shared" si="10"/>
        <v>3680</v>
      </c>
      <c r="I24" s="52">
        <f t="shared" si="10"/>
        <v>5842</v>
      </c>
      <c r="J24" s="52">
        <f t="shared" si="10"/>
        <v>5842</v>
      </c>
      <c r="K24" s="52">
        <f t="shared" si="10"/>
        <v>1474</v>
      </c>
      <c r="L24" s="52">
        <f t="shared" si="10"/>
        <v>1524</v>
      </c>
      <c r="M24" s="52">
        <f t="shared" si="10"/>
        <v>1274</v>
      </c>
      <c r="N24" s="52">
        <f t="shared" si="10"/>
        <v>1570</v>
      </c>
      <c r="O24" s="39">
        <f t="shared" si="2"/>
        <v>5842</v>
      </c>
      <c r="P24" s="39">
        <f t="shared" si="3"/>
        <v>0</v>
      </c>
      <c r="Q24" s="52">
        <f t="shared" si="10"/>
        <v>5968</v>
      </c>
      <c r="R24" s="52">
        <f t="shared" si="10"/>
        <v>5968</v>
      </c>
      <c r="S24" s="52">
        <f t="shared" si="10"/>
        <v>6043</v>
      </c>
      <c r="T24" s="52">
        <f t="shared" si="10"/>
        <v>6043</v>
      </c>
      <c r="U24" s="52">
        <f t="shared" si="10"/>
        <v>6113</v>
      </c>
      <c r="V24" s="52">
        <f t="shared" si="10"/>
        <v>6113</v>
      </c>
    </row>
    <row r="25" spans="1:22" ht="17.25" hidden="1" customHeight="1">
      <c r="A25" s="49"/>
      <c r="B25" s="42" t="s">
        <v>49</v>
      </c>
      <c r="C25" s="43"/>
      <c r="D25" s="44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39">
        <f t="shared" si="2"/>
        <v>0</v>
      </c>
      <c r="P25" s="39">
        <f t="shared" si="3"/>
        <v>0</v>
      </c>
      <c r="Q25" s="45"/>
      <c r="R25" s="45"/>
      <c r="S25" s="45"/>
      <c r="T25" s="45"/>
      <c r="U25" s="45"/>
      <c r="V25" s="45"/>
    </row>
    <row r="26" spans="1:22" ht="14.25" customHeight="1">
      <c r="A26" s="49"/>
      <c r="B26" s="42" t="s">
        <v>50</v>
      </c>
      <c r="C26" s="43" t="s">
        <v>42</v>
      </c>
      <c r="D26" s="44"/>
      <c r="E26" s="53">
        <v>1878</v>
      </c>
      <c r="F26" s="45">
        <v>1878</v>
      </c>
      <c r="G26" s="45"/>
      <c r="H26" s="45"/>
      <c r="I26" s="45">
        <v>2216</v>
      </c>
      <c r="J26" s="45">
        <v>2216</v>
      </c>
      <c r="K26" s="45">
        <v>554</v>
      </c>
      <c r="L26" s="45">
        <v>554</v>
      </c>
      <c r="M26" s="45">
        <v>554</v>
      </c>
      <c r="N26" s="45">
        <v>554</v>
      </c>
      <c r="O26" s="39">
        <f t="shared" si="2"/>
        <v>2216</v>
      </c>
      <c r="P26" s="39">
        <f t="shared" si="3"/>
        <v>0</v>
      </c>
      <c r="Q26" s="45">
        <v>2342</v>
      </c>
      <c r="R26" s="45">
        <v>2342</v>
      </c>
      <c r="S26" s="45">
        <v>2417</v>
      </c>
      <c r="T26" s="45">
        <v>2417</v>
      </c>
      <c r="U26" s="45">
        <v>2487</v>
      </c>
      <c r="V26" s="45">
        <v>2487</v>
      </c>
    </row>
    <row r="27" spans="1:22" ht="2.25" hidden="1" customHeight="1">
      <c r="A27" s="49"/>
      <c r="B27" s="42" t="s">
        <v>51</v>
      </c>
      <c r="C27" s="43"/>
      <c r="D27" s="44"/>
      <c r="E27" s="53"/>
      <c r="F27" s="45"/>
      <c r="G27" s="45"/>
      <c r="H27" s="45"/>
      <c r="I27" s="45"/>
      <c r="J27" s="45"/>
      <c r="K27" s="45"/>
      <c r="L27" s="45"/>
      <c r="M27" s="45"/>
      <c r="N27" s="45"/>
      <c r="O27" s="39">
        <f t="shared" si="2"/>
        <v>0</v>
      </c>
      <c r="P27" s="39">
        <f t="shared" si="3"/>
        <v>0</v>
      </c>
      <c r="Q27" s="45"/>
      <c r="R27" s="45"/>
      <c r="S27" s="45"/>
      <c r="T27" s="45"/>
      <c r="U27" s="45"/>
      <c r="V27" s="45"/>
    </row>
    <row r="28" spans="1:22" ht="30" customHeight="1">
      <c r="A28" s="49"/>
      <c r="B28" s="31" t="s">
        <v>52</v>
      </c>
      <c r="C28" s="43" t="s">
        <v>42</v>
      </c>
      <c r="D28" s="53">
        <f>D522</f>
        <v>1301</v>
      </c>
      <c r="E28" s="53">
        <f t="shared" ref="E28:E29" si="11">E522</f>
        <v>1771</v>
      </c>
      <c r="F28" s="53">
        <f>F522</f>
        <v>2656</v>
      </c>
      <c r="G28" s="53"/>
      <c r="H28" s="53">
        <f t="shared" ref="D28:V29" si="12">H522</f>
        <v>2876</v>
      </c>
      <c r="I28" s="54">
        <f t="shared" si="12"/>
        <v>2880</v>
      </c>
      <c r="J28" s="54">
        <f t="shared" si="12"/>
        <v>2880</v>
      </c>
      <c r="K28" s="53">
        <f t="shared" si="12"/>
        <v>720</v>
      </c>
      <c r="L28" s="53">
        <f t="shared" si="12"/>
        <v>720</v>
      </c>
      <c r="M28" s="53">
        <f t="shared" si="12"/>
        <v>720</v>
      </c>
      <c r="N28" s="53">
        <f t="shared" si="12"/>
        <v>720</v>
      </c>
      <c r="O28" s="39">
        <f t="shared" si="2"/>
        <v>2880</v>
      </c>
      <c r="P28" s="39">
        <f t="shared" si="3"/>
        <v>0</v>
      </c>
      <c r="Q28" s="54">
        <f t="shared" si="12"/>
        <v>2880</v>
      </c>
      <c r="R28" s="54">
        <f t="shared" si="12"/>
        <v>2880</v>
      </c>
      <c r="S28" s="54">
        <f t="shared" si="12"/>
        <v>2880</v>
      </c>
      <c r="T28" s="54">
        <f t="shared" si="12"/>
        <v>2880</v>
      </c>
      <c r="U28" s="54">
        <f t="shared" si="12"/>
        <v>2880</v>
      </c>
      <c r="V28" s="54">
        <f t="shared" si="12"/>
        <v>2880</v>
      </c>
    </row>
    <row r="29" spans="1:22" ht="15" customHeight="1">
      <c r="A29" s="49"/>
      <c r="B29" s="31" t="s">
        <v>53</v>
      </c>
      <c r="C29" s="43" t="s">
        <v>42</v>
      </c>
      <c r="D29" s="53">
        <f t="shared" si="12"/>
        <v>141</v>
      </c>
      <c r="E29" s="53">
        <f t="shared" si="11"/>
        <v>0</v>
      </c>
      <c r="F29" s="53">
        <v>424</v>
      </c>
      <c r="G29" s="53"/>
      <c r="H29" s="53">
        <f t="shared" si="12"/>
        <v>804</v>
      </c>
      <c r="I29" s="53">
        <f t="shared" si="12"/>
        <v>746</v>
      </c>
      <c r="J29" s="53">
        <f t="shared" si="12"/>
        <v>746</v>
      </c>
      <c r="K29" s="53">
        <f t="shared" si="12"/>
        <v>200</v>
      </c>
      <c r="L29" s="53">
        <f t="shared" si="12"/>
        <v>250</v>
      </c>
      <c r="M29" s="53">
        <f t="shared" si="12"/>
        <v>0</v>
      </c>
      <c r="N29" s="53">
        <f t="shared" si="12"/>
        <v>296</v>
      </c>
      <c r="O29" s="39">
        <f t="shared" si="2"/>
        <v>746</v>
      </c>
      <c r="P29" s="39">
        <f t="shared" si="3"/>
        <v>0</v>
      </c>
      <c r="Q29" s="53">
        <f t="shared" si="12"/>
        <v>746</v>
      </c>
      <c r="R29" s="53">
        <f t="shared" si="12"/>
        <v>746</v>
      </c>
      <c r="S29" s="53">
        <f t="shared" si="12"/>
        <v>746</v>
      </c>
      <c r="T29" s="53">
        <f t="shared" si="12"/>
        <v>746</v>
      </c>
      <c r="U29" s="53">
        <f t="shared" si="12"/>
        <v>746</v>
      </c>
      <c r="V29" s="53">
        <f t="shared" si="12"/>
        <v>746</v>
      </c>
    </row>
    <row r="30" spans="1:22" ht="14.25">
      <c r="A30" s="49"/>
      <c r="B30" s="42" t="s">
        <v>54</v>
      </c>
      <c r="C30" s="43" t="s">
        <v>42</v>
      </c>
      <c r="D30" s="52">
        <f t="shared" ref="D30:V30" si="13">D31+D32</f>
        <v>0</v>
      </c>
      <c r="E30" s="52">
        <f t="shared" si="13"/>
        <v>13475</v>
      </c>
      <c r="F30" s="52">
        <f t="shared" si="13"/>
        <v>13475</v>
      </c>
      <c r="G30" s="52">
        <f t="shared" si="13"/>
        <v>0</v>
      </c>
      <c r="H30" s="52">
        <f t="shared" si="13"/>
        <v>0</v>
      </c>
      <c r="I30" s="52">
        <f t="shared" si="13"/>
        <v>15953</v>
      </c>
      <c r="J30" s="52">
        <f t="shared" si="13"/>
        <v>15953</v>
      </c>
      <c r="K30" s="52">
        <f t="shared" si="13"/>
        <v>4000</v>
      </c>
      <c r="L30" s="52">
        <f t="shared" si="13"/>
        <v>3988</v>
      </c>
      <c r="M30" s="52">
        <f t="shared" si="13"/>
        <v>3988</v>
      </c>
      <c r="N30" s="52">
        <f t="shared" si="13"/>
        <v>3977</v>
      </c>
      <c r="O30" s="39">
        <f t="shared" si="2"/>
        <v>15953</v>
      </c>
      <c r="P30" s="39">
        <f t="shared" si="3"/>
        <v>0</v>
      </c>
      <c r="Q30" s="52">
        <f t="shared" si="13"/>
        <v>14427</v>
      </c>
      <c r="R30" s="52">
        <f t="shared" si="13"/>
        <v>14427</v>
      </c>
      <c r="S30" s="52">
        <f t="shared" si="13"/>
        <v>14427</v>
      </c>
      <c r="T30" s="52">
        <f t="shared" si="13"/>
        <v>14427</v>
      </c>
      <c r="U30" s="52">
        <f t="shared" si="13"/>
        <v>14427</v>
      </c>
      <c r="V30" s="52">
        <f t="shared" si="13"/>
        <v>14427</v>
      </c>
    </row>
    <row r="31" spans="1:22" ht="20.25" customHeight="1">
      <c r="A31" s="49"/>
      <c r="B31" s="42" t="s">
        <v>55</v>
      </c>
      <c r="C31" s="43" t="s">
        <v>42</v>
      </c>
      <c r="D31" s="44"/>
      <c r="E31" s="45">
        <v>13475</v>
      </c>
      <c r="F31" s="45">
        <v>13475</v>
      </c>
      <c r="G31" s="45"/>
      <c r="H31" s="45"/>
      <c r="I31" s="45">
        <v>15953</v>
      </c>
      <c r="J31" s="45">
        <v>15953</v>
      </c>
      <c r="K31" s="45">
        <v>4000</v>
      </c>
      <c r="L31" s="45">
        <v>3988</v>
      </c>
      <c r="M31" s="45">
        <v>3988</v>
      </c>
      <c r="N31" s="45">
        <v>3977</v>
      </c>
      <c r="O31" s="39">
        <f t="shared" si="2"/>
        <v>15953</v>
      </c>
      <c r="P31" s="39">
        <f t="shared" si="3"/>
        <v>0</v>
      </c>
      <c r="Q31" s="45">
        <v>14427</v>
      </c>
      <c r="R31" s="45">
        <v>14427</v>
      </c>
      <c r="S31" s="45">
        <v>14427</v>
      </c>
      <c r="T31" s="45">
        <v>14427</v>
      </c>
      <c r="U31" s="45">
        <v>14427</v>
      </c>
      <c r="V31" s="45">
        <v>14427</v>
      </c>
    </row>
    <row r="32" spans="1:22" ht="5.25" hidden="1" customHeight="1">
      <c r="A32" s="49"/>
      <c r="B32" s="42" t="s">
        <v>56</v>
      </c>
      <c r="C32" s="43" t="s">
        <v>42</v>
      </c>
      <c r="D32" s="44"/>
      <c r="E32" s="55"/>
      <c r="F32" s="45"/>
      <c r="G32" s="45"/>
      <c r="H32" s="45"/>
      <c r="I32" s="45"/>
      <c r="J32" s="45"/>
      <c r="K32" s="45"/>
      <c r="L32" s="45"/>
      <c r="M32" s="45"/>
      <c r="N32" s="45"/>
      <c r="O32" s="39">
        <f t="shared" si="2"/>
        <v>0</v>
      </c>
      <c r="P32" s="39">
        <f t="shared" si="3"/>
        <v>0</v>
      </c>
      <c r="Q32" s="45"/>
      <c r="R32" s="45"/>
      <c r="S32" s="45"/>
      <c r="T32" s="45"/>
      <c r="U32" s="45"/>
      <c r="V32" s="45"/>
    </row>
    <row r="33" spans="1:24" ht="26.25" hidden="1" customHeight="1">
      <c r="A33" s="49"/>
      <c r="B33" s="42" t="s">
        <v>57</v>
      </c>
      <c r="C33" s="43" t="s">
        <v>42</v>
      </c>
      <c r="D33" s="44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39">
        <f t="shared" si="2"/>
        <v>0</v>
      </c>
      <c r="P33" s="39">
        <f t="shared" si="3"/>
        <v>0</v>
      </c>
      <c r="Q33" s="45"/>
      <c r="R33" s="45"/>
      <c r="S33" s="45"/>
      <c r="T33" s="45"/>
      <c r="U33" s="45"/>
      <c r="V33" s="45"/>
    </row>
    <row r="34" spans="1:24" ht="26.25" hidden="1" customHeight="1">
      <c r="A34" s="49"/>
      <c r="B34" s="31" t="s">
        <v>58</v>
      </c>
      <c r="C34" s="43"/>
      <c r="D34" s="44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39">
        <f t="shared" si="2"/>
        <v>0</v>
      </c>
      <c r="P34" s="39">
        <f t="shared" si="3"/>
        <v>0</v>
      </c>
      <c r="Q34" s="45"/>
      <c r="R34" s="45"/>
      <c r="S34" s="45"/>
      <c r="T34" s="45"/>
      <c r="U34" s="45"/>
      <c r="V34" s="45"/>
    </row>
    <row r="35" spans="1:24" ht="18.75" customHeight="1">
      <c r="A35" s="56">
        <v>2</v>
      </c>
      <c r="B35" s="41" t="s">
        <v>59</v>
      </c>
      <c r="C35" s="43" t="s">
        <v>60</v>
      </c>
      <c r="D35" s="44"/>
      <c r="E35" s="45">
        <v>22358</v>
      </c>
      <c r="F35" s="45">
        <v>27380</v>
      </c>
      <c r="G35" s="45">
        <v>27380</v>
      </c>
      <c r="H35" s="45"/>
      <c r="I35" s="45">
        <f>34356-14356+3104</f>
        <v>23104</v>
      </c>
      <c r="J35" s="45">
        <f>34356-14356</f>
        <v>20000</v>
      </c>
      <c r="K35" s="45">
        <v>8000</v>
      </c>
      <c r="L35" s="45">
        <v>7000</v>
      </c>
      <c r="M35" s="45">
        <f>3000+3000</f>
        <v>6000</v>
      </c>
      <c r="N35" s="45">
        <f>9356-6356-1000+104</f>
        <v>2104</v>
      </c>
      <c r="O35" s="39">
        <f t="shared" si="2"/>
        <v>23104</v>
      </c>
      <c r="P35" s="39">
        <f t="shared" si="3"/>
        <v>0</v>
      </c>
      <c r="Q35" s="45">
        <v>25766</v>
      </c>
      <c r="R35" s="45">
        <v>25766</v>
      </c>
      <c r="S35" s="45">
        <v>25766</v>
      </c>
      <c r="T35" s="45">
        <v>25766</v>
      </c>
      <c r="U35" s="45">
        <v>25766</v>
      </c>
      <c r="V35" s="45">
        <v>25766</v>
      </c>
    </row>
    <row r="36" spans="1:24" ht="13.5" customHeight="1">
      <c r="A36" s="56">
        <v>3</v>
      </c>
      <c r="B36" s="23" t="s">
        <v>61</v>
      </c>
      <c r="C36" s="43" t="s">
        <v>62</v>
      </c>
      <c r="D36" s="44"/>
      <c r="E36" s="45">
        <v>70165</v>
      </c>
      <c r="F36" s="45">
        <v>80165</v>
      </c>
      <c r="G36" s="45">
        <v>70165</v>
      </c>
      <c r="H36" s="45"/>
      <c r="I36" s="45">
        <v>46294</v>
      </c>
      <c r="J36" s="45">
        <v>46294</v>
      </c>
      <c r="K36" s="45">
        <v>13026</v>
      </c>
      <c r="L36" s="45">
        <v>11039</v>
      </c>
      <c r="M36" s="45">
        <v>11113</v>
      </c>
      <c r="N36" s="45">
        <v>11116</v>
      </c>
      <c r="O36" s="39">
        <f t="shared" si="2"/>
        <v>46294</v>
      </c>
      <c r="P36" s="39">
        <f t="shared" si="3"/>
        <v>0</v>
      </c>
      <c r="Q36" s="45">
        <v>28759</v>
      </c>
      <c r="R36" s="45">
        <v>28759</v>
      </c>
      <c r="S36" s="45">
        <v>22874</v>
      </c>
      <c r="T36" s="45">
        <v>22874</v>
      </c>
      <c r="U36" s="45">
        <v>18330</v>
      </c>
      <c r="V36" s="45">
        <v>18330</v>
      </c>
    </row>
    <row r="37" spans="1:24" ht="18" hidden="1" customHeight="1">
      <c r="A37" s="56"/>
      <c r="B37" s="42"/>
      <c r="C37" s="43"/>
      <c r="D37" s="44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39">
        <f t="shared" si="2"/>
        <v>0</v>
      </c>
      <c r="P37" s="39">
        <f t="shared" si="3"/>
        <v>0</v>
      </c>
      <c r="Q37" s="45"/>
      <c r="R37" s="45"/>
      <c r="S37" s="45"/>
      <c r="T37" s="45"/>
      <c r="U37" s="45"/>
      <c r="V37" s="45"/>
    </row>
    <row r="38" spans="1:24" ht="20.25" customHeight="1">
      <c r="A38" s="40" t="s">
        <v>63</v>
      </c>
      <c r="B38" s="41" t="s">
        <v>64</v>
      </c>
      <c r="C38" s="34"/>
      <c r="D38" s="46">
        <f t="shared" ref="D38:H38" si="14">D39+D43+D51+D58+D62+D67+D56+D71</f>
        <v>9616</v>
      </c>
      <c r="E38" s="46">
        <f t="shared" si="14"/>
        <v>7895</v>
      </c>
      <c r="F38" s="46">
        <f t="shared" si="14"/>
        <v>7895</v>
      </c>
      <c r="G38" s="46">
        <f t="shared" si="14"/>
        <v>14287.789999999999</v>
      </c>
      <c r="H38" s="46">
        <f t="shared" si="14"/>
        <v>0</v>
      </c>
      <c r="I38" s="46">
        <f>I39+I43+I51+I58+I62+I67+I56+I71</f>
        <v>10853</v>
      </c>
      <c r="J38" s="46">
        <f>J39+J43+J51+J58+J62+J67+J56+J71</f>
        <v>10853</v>
      </c>
      <c r="K38" s="46">
        <f>K39+K43+K51+K58+K62+K67+K56+K71</f>
        <v>2713</v>
      </c>
      <c r="L38" s="46">
        <f t="shared" ref="L38:N38" si="15">L39+L43+L51+L58+L62+L67+L56+L71</f>
        <v>2715</v>
      </c>
      <c r="M38" s="46">
        <f t="shared" si="15"/>
        <v>2711</v>
      </c>
      <c r="N38" s="46">
        <f t="shared" si="15"/>
        <v>2714</v>
      </c>
      <c r="O38" s="39">
        <f t="shared" si="2"/>
        <v>10853</v>
      </c>
      <c r="P38" s="39">
        <f t="shared" si="3"/>
        <v>0</v>
      </c>
      <c r="Q38" s="46">
        <f t="shared" ref="Q38:V38" si="16">Q39+Q43+Q51+Q58+Q62+Q67+Q56+Q71</f>
        <v>11060</v>
      </c>
      <c r="R38" s="46">
        <f t="shared" si="16"/>
        <v>11060</v>
      </c>
      <c r="S38" s="46">
        <f t="shared" si="16"/>
        <v>11564</v>
      </c>
      <c r="T38" s="46">
        <f t="shared" si="16"/>
        <v>11564</v>
      </c>
      <c r="U38" s="46">
        <f t="shared" si="16"/>
        <v>12026</v>
      </c>
      <c r="V38" s="46">
        <f t="shared" si="16"/>
        <v>12026</v>
      </c>
    </row>
    <row r="39" spans="1:24" ht="19.5" customHeight="1">
      <c r="A39" s="56">
        <v>1</v>
      </c>
      <c r="B39" s="23" t="s">
        <v>65</v>
      </c>
      <c r="C39" s="43">
        <v>16.02</v>
      </c>
      <c r="D39" s="57">
        <f t="shared" ref="D39:H39" si="17">D40+D42+D41</f>
        <v>3302</v>
      </c>
      <c r="E39" s="57">
        <f t="shared" si="17"/>
        <v>3528</v>
      </c>
      <c r="F39" s="57">
        <f t="shared" si="17"/>
        <v>3528</v>
      </c>
      <c r="G39" s="57">
        <f t="shared" si="17"/>
        <v>3765.62</v>
      </c>
      <c r="H39" s="57">
        <f t="shared" si="17"/>
        <v>0</v>
      </c>
      <c r="I39" s="57">
        <f>I40+I42+I41</f>
        <v>4094</v>
      </c>
      <c r="J39" s="57">
        <f>J40+J42+J41</f>
        <v>4094</v>
      </c>
      <c r="K39" s="57">
        <f>K40+K42+K41</f>
        <v>1023</v>
      </c>
      <c r="L39" s="57">
        <f t="shared" ref="L39:N39" si="18">L40+L42+L41</f>
        <v>1024</v>
      </c>
      <c r="M39" s="57">
        <f t="shared" si="18"/>
        <v>1023</v>
      </c>
      <c r="N39" s="57">
        <f t="shared" si="18"/>
        <v>1024</v>
      </c>
      <c r="O39" s="39">
        <f t="shared" si="2"/>
        <v>4094</v>
      </c>
      <c r="P39" s="39">
        <f t="shared" si="3"/>
        <v>0</v>
      </c>
      <c r="Q39" s="57">
        <f t="shared" ref="Q39:V39" si="19">Q40+Q42+Q41</f>
        <v>4180</v>
      </c>
      <c r="R39" s="57">
        <f t="shared" si="19"/>
        <v>4180</v>
      </c>
      <c r="S39" s="57">
        <f t="shared" si="19"/>
        <v>4370</v>
      </c>
      <c r="T39" s="57">
        <f t="shared" si="19"/>
        <v>4370</v>
      </c>
      <c r="U39" s="57">
        <f t="shared" si="19"/>
        <v>4525</v>
      </c>
      <c r="V39" s="57">
        <f t="shared" si="19"/>
        <v>4525</v>
      </c>
    </row>
    <row r="40" spans="1:24" ht="14.25" customHeight="1">
      <c r="A40" s="56"/>
      <c r="B40" s="42" t="s">
        <v>66</v>
      </c>
      <c r="C40" s="43" t="s">
        <v>67</v>
      </c>
      <c r="D40" s="44">
        <v>227</v>
      </c>
      <c r="E40" s="45">
        <v>228</v>
      </c>
      <c r="F40" s="45">
        <v>228</v>
      </c>
      <c r="G40" s="45">
        <v>247.4</v>
      </c>
      <c r="H40" s="45"/>
      <c r="I40" s="45">
        <v>260</v>
      </c>
      <c r="J40" s="45">
        <v>260</v>
      </c>
      <c r="K40" s="45">
        <v>65</v>
      </c>
      <c r="L40" s="45">
        <v>65</v>
      </c>
      <c r="M40" s="45">
        <v>65</v>
      </c>
      <c r="N40" s="45">
        <v>65</v>
      </c>
      <c r="O40" s="39">
        <f t="shared" si="2"/>
        <v>260</v>
      </c>
      <c r="P40" s="39">
        <f t="shared" si="3"/>
        <v>0</v>
      </c>
      <c r="Q40" s="45">
        <v>270</v>
      </c>
      <c r="R40" s="45">
        <v>270</v>
      </c>
      <c r="S40" s="45">
        <v>280</v>
      </c>
      <c r="T40" s="45">
        <v>280</v>
      </c>
      <c r="U40" s="45">
        <v>290</v>
      </c>
      <c r="V40" s="45">
        <v>290</v>
      </c>
    </row>
    <row r="41" spans="1:24" ht="18" customHeight="1">
      <c r="A41" s="56"/>
      <c r="B41" s="31" t="s">
        <v>68</v>
      </c>
      <c r="C41" s="43" t="s">
        <v>69</v>
      </c>
      <c r="D41" s="44">
        <v>3017</v>
      </c>
      <c r="E41" s="45">
        <v>3000</v>
      </c>
      <c r="F41" s="45">
        <v>3000</v>
      </c>
      <c r="G41" s="45">
        <v>2778.34</v>
      </c>
      <c r="H41" s="45"/>
      <c r="I41" s="45">
        <v>3014</v>
      </c>
      <c r="J41" s="45">
        <v>3014</v>
      </c>
      <c r="K41" s="45">
        <v>753</v>
      </c>
      <c r="L41" s="45">
        <v>754</v>
      </c>
      <c r="M41" s="45">
        <v>753</v>
      </c>
      <c r="N41" s="45">
        <v>754</v>
      </c>
      <c r="O41" s="39">
        <f t="shared" si="2"/>
        <v>3014</v>
      </c>
      <c r="P41" s="39">
        <f t="shared" si="3"/>
        <v>0</v>
      </c>
      <c r="Q41" s="45">
        <v>3050</v>
      </c>
      <c r="R41" s="45">
        <v>3050</v>
      </c>
      <c r="S41" s="45">
        <v>3190</v>
      </c>
      <c r="T41" s="45">
        <v>3190</v>
      </c>
      <c r="U41" s="45">
        <v>3300</v>
      </c>
      <c r="V41" s="45">
        <v>3300</v>
      </c>
    </row>
    <row r="42" spans="1:24" ht="21" customHeight="1">
      <c r="A42" s="56"/>
      <c r="B42" s="31" t="s">
        <v>70</v>
      </c>
      <c r="C42" s="43" t="s">
        <v>71</v>
      </c>
      <c r="D42" s="44">
        <v>58</v>
      </c>
      <c r="E42" s="45">
        <v>300</v>
      </c>
      <c r="F42" s="45">
        <v>300</v>
      </c>
      <c r="G42" s="45">
        <v>739.88</v>
      </c>
      <c r="H42" s="45"/>
      <c r="I42" s="45">
        <v>820</v>
      </c>
      <c r="J42" s="45">
        <v>820</v>
      </c>
      <c r="K42" s="45">
        <v>205</v>
      </c>
      <c r="L42" s="45">
        <v>205</v>
      </c>
      <c r="M42" s="45">
        <v>205</v>
      </c>
      <c r="N42" s="45">
        <v>205</v>
      </c>
      <c r="O42" s="39">
        <f t="shared" si="2"/>
        <v>820</v>
      </c>
      <c r="P42" s="39">
        <f t="shared" si="3"/>
        <v>0</v>
      </c>
      <c r="Q42" s="45">
        <v>860</v>
      </c>
      <c r="R42" s="45">
        <v>860</v>
      </c>
      <c r="S42" s="45">
        <v>900</v>
      </c>
      <c r="T42" s="45">
        <v>900</v>
      </c>
      <c r="U42" s="45">
        <v>935</v>
      </c>
      <c r="V42" s="45">
        <v>935</v>
      </c>
    </row>
    <row r="43" spans="1:24" ht="12" customHeight="1">
      <c r="A43" s="56">
        <v>2</v>
      </c>
      <c r="B43" s="41" t="s">
        <v>72</v>
      </c>
      <c r="C43" s="43" t="s">
        <v>73</v>
      </c>
      <c r="D43" s="57">
        <f t="shared" ref="D43:F43" si="20">D44+D45+D46+D48+D49+D47</f>
        <v>4337</v>
      </c>
      <c r="E43" s="57">
        <f t="shared" si="20"/>
        <v>2650</v>
      </c>
      <c r="F43" s="57">
        <f t="shared" si="20"/>
        <v>2650</v>
      </c>
      <c r="G43" s="57">
        <f>G44+G45+G46+G48+G49+G47</f>
        <v>8759.33</v>
      </c>
      <c r="H43" s="57">
        <f t="shared" ref="H43:V43" si="21">H44+H45+H46+H48+H49+H47</f>
        <v>0</v>
      </c>
      <c r="I43" s="57">
        <f t="shared" si="21"/>
        <v>5143</v>
      </c>
      <c r="J43" s="57">
        <f t="shared" si="21"/>
        <v>5143</v>
      </c>
      <c r="K43" s="57">
        <f t="shared" si="21"/>
        <v>1284</v>
      </c>
      <c r="L43" s="57">
        <f t="shared" si="21"/>
        <v>1287</v>
      </c>
      <c r="M43" s="57">
        <f t="shared" si="21"/>
        <v>1285</v>
      </c>
      <c r="N43" s="57">
        <f t="shared" si="21"/>
        <v>1287</v>
      </c>
      <c r="O43" s="39">
        <f t="shared" si="2"/>
        <v>5143</v>
      </c>
      <c r="P43" s="39">
        <f t="shared" si="3"/>
        <v>0</v>
      </c>
      <c r="Q43" s="57">
        <f t="shared" si="21"/>
        <v>5194</v>
      </c>
      <c r="R43" s="57">
        <f t="shared" si="21"/>
        <v>5194</v>
      </c>
      <c r="S43" s="57">
        <f t="shared" si="21"/>
        <v>5435</v>
      </c>
      <c r="T43" s="57">
        <f t="shared" si="21"/>
        <v>5435</v>
      </c>
      <c r="U43" s="57">
        <f t="shared" si="21"/>
        <v>5671</v>
      </c>
      <c r="V43" s="57">
        <f t="shared" si="21"/>
        <v>5671</v>
      </c>
    </row>
    <row r="44" spans="1:24" ht="15.75" hidden="1" customHeight="1">
      <c r="A44" s="56"/>
      <c r="B44" s="42" t="s">
        <v>74</v>
      </c>
      <c r="C44" s="43" t="s">
        <v>75</v>
      </c>
      <c r="D44" s="44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39">
        <f t="shared" si="2"/>
        <v>0</v>
      </c>
      <c r="P44" s="39">
        <f t="shared" si="3"/>
        <v>0</v>
      </c>
      <c r="Q44" s="45"/>
      <c r="R44" s="45"/>
      <c r="S44" s="45"/>
      <c r="T44" s="45"/>
      <c r="U44" s="45"/>
      <c r="V44" s="45"/>
    </row>
    <row r="45" spans="1:24" ht="16.5" hidden="1" customHeight="1">
      <c r="A45" s="56"/>
      <c r="B45" s="42" t="s">
        <v>76</v>
      </c>
      <c r="C45" s="43" t="s">
        <v>77</v>
      </c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39">
        <f t="shared" si="2"/>
        <v>0</v>
      </c>
      <c r="P45" s="39">
        <f t="shared" si="3"/>
        <v>0</v>
      </c>
      <c r="Q45" s="45"/>
      <c r="R45" s="45"/>
      <c r="S45" s="45"/>
      <c r="T45" s="45"/>
      <c r="U45" s="45"/>
      <c r="V45" s="45"/>
    </row>
    <row r="46" spans="1:24" ht="27.75" customHeight="1">
      <c r="A46" s="56"/>
      <c r="B46" s="31" t="s">
        <v>78</v>
      </c>
      <c r="C46" s="43" t="s">
        <v>79</v>
      </c>
      <c r="D46" s="44">
        <v>4290</v>
      </c>
      <c r="E46" s="45">
        <v>2600</v>
      </c>
      <c r="F46" s="45">
        <v>2600</v>
      </c>
      <c r="G46" s="45">
        <v>4746.57</v>
      </c>
      <c r="H46" s="45"/>
      <c r="I46" s="45">
        <v>830</v>
      </c>
      <c r="J46" s="45">
        <v>830</v>
      </c>
      <c r="K46" s="45">
        <v>207</v>
      </c>
      <c r="L46" s="45">
        <v>208</v>
      </c>
      <c r="M46" s="45">
        <v>207</v>
      </c>
      <c r="N46" s="45">
        <v>208</v>
      </c>
      <c r="O46" s="39">
        <f t="shared" si="2"/>
        <v>830</v>
      </c>
      <c r="P46" s="39">
        <f t="shared" si="3"/>
        <v>0</v>
      </c>
      <c r="Q46" s="45">
        <v>870</v>
      </c>
      <c r="R46" s="45">
        <v>870</v>
      </c>
      <c r="S46" s="45">
        <v>910</v>
      </c>
      <c r="T46" s="45">
        <v>910</v>
      </c>
      <c r="U46" s="45">
        <v>945</v>
      </c>
      <c r="V46" s="45">
        <v>945</v>
      </c>
    </row>
    <row r="47" spans="1:24" ht="16.5" customHeight="1">
      <c r="A47" s="56"/>
      <c r="B47" s="42" t="s">
        <v>80</v>
      </c>
      <c r="C47" s="43" t="s">
        <v>81</v>
      </c>
      <c r="D47" s="58"/>
      <c r="E47" s="59"/>
      <c r="F47" s="59"/>
      <c r="G47" s="59">
        <v>3990</v>
      </c>
      <c r="H47" s="45"/>
      <c r="I47" s="45">
        <f>4100+190</f>
        <v>4290</v>
      </c>
      <c r="J47" s="45">
        <f>4100+190</f>
        <v>4290</v>
      </c>
      <c r="K47" s="45">
        <v>1072</v>
      </c>
      <c r="L47" s="45">
        <v>1073</v>
      </c>
      <c r="M47" s="45">
        <v>1072</v>
      </c>
      <c r="N47" s="45">
        <v>1073</v>
      </c>
      <c r="O47" s="39">
        <f t="shared" si="2"/>
        <v>4290</v>
      </c>
      <c r="P47" s="39">
        <f t="shared" si="3"/>
        <v>0</v>
      </c>
      <c r="Q47" s="45">
        <v>4300</v>
      </c>
      <c r="R47" s="45">
        <v>4300</v>
      </c>
      <c r="S47" s="45">
        <v>4500</v>
      </c>
      <c r="T47" s="45">
        <v>4500</v>
      </c>
      <c r="U47" s="45">
        <v>4700</v>
      </c>
      <c r="V47" s="45">
        <v>4700</v>
      </c>
      <c r="X47" s="60"/>
    </row>
    <row r="48" spans="1:24" ht="12.75" customHeight="1">
      <c r="A48" s="56"/>
      <c r="B48" s="42" t="s">
        <v>82</v>
      </c>
      <c r="C48" s="43" t="s">
        <v>83</v>
      </c>
      <c r="D48" s="44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39">
        <f t="shared" si="2"/>
        <v>0</v>
      </c>
      <c r="P48" s="39">
        <f t="shared" si="3"/>
        <v>0</v>
      </c>
      <c r="Q48" s="45"/>
      <c r="R48" s="45"/>
      <c r="S48" s="45"/>
      <c r="T48" s="45"/>
      <c r="U48" s="45"/>
      <c r="V48" s="45"/>
    </row>
    <row r="49" spans="1:22" ht="15" customHeight="1">
      <c r="A49" s="56"/>
      <c r="B49" s="42" t="s">
        <v>84</v>
      </c>
      <c r="C49" s="43" t="s">
        <v>85</v>
      </c>
      <c r="D49" s="57">
        <f t="shared" ref="D49:V49" si="22">D50</f>
        <v>47</v>
      </c>
      <c r="E49" s="57">
        <f t="shared" si="22"/>
        <v>50</v>
      </c>
      <c r="F49" s="57">
        <f t="shared" si="22"/>
        <v>50</v>
      </c>
      <c r="G49" s="57">
        <f t="shared" si="22"/>
        <v>22.76</v>
      </c>
      <c r="H49" s="57">
        <f t="shared" si="22"/>
        <v>0</v>
      </c>
      <c r="I49" s="57">
        <f t="shared" si="22"/>
        <v>23</v>
      </c>
      <c r="J49" s="57">
        <f t="shared" si="22"/>
        <v>23</v>
      </c>
      <c r="K49" s="57">
        <f t="shared" si="22"/>
        <v>5</v>
      </c>
      <c r="L49" s="57">
        <f t="shared" si="22"/>
        <v>6</v>
      </c>
      <c r="M49" s="57">
        <f t="shared" si="22"/>
        <v>6</v>
      </c>
      <c r="N49" s="57">
        <f t="shared" si="22"/>
        <v>6</v>
      </c>
      <c r="O49" s="39">
        <f t="shared" si="2"/>
        <v>23</v>
      </c>
      <c r="P49" s="39">
        <f t="shared" si="3"/>
        <v>0</v>
      </c>
      <c r="Q49" s="57">
        <f t="shared" si="22"/>
        <v>24</v>
      </c>
      <c r="R49" s="57">
        <f t="shared" si="22"/>
        <v>24</v>
      </c>
      <c r="S49" s="57">
        <f t="shared" si="22"/>
        <v>25</v>
      </c>
      <c r="T49" s="57">
        <f t="shared" si="22"/>
        <v>25</v>
      </c>
      <c r="U49" s="57">
        <f t="shared" si="22"/>
        <v>26</v>
      </c>
      <c r="V49" s="57">
        <f t="shared" si="22"/>
        <v>26</v>
      </c>
    </row>
    <row r="50" spans="1:22" ht="12.75" customHeight="1">
      <c r="A50" s="56"/>
      <c r="B50" s="42" t="s">
        <v>86</v>
      </c>
      <c r="C50" s="43" t="s">
        <v>87</v>
      </c>
      <c r="D50" s="44">
        <v>47</v>
      </c>
      <c r="E50" s="45">
        <v>50</v>
      </c>
      <c r="F50" s="45">
        <v>50</v>
      </c>
      <c r="G50" s="45">
        <v>22.76</v>
      </c>
      <c r="H50" s="45"/>
      <c r="I50" s="45">
        <v>23</v>
      </c>
      <c r="J50" s="45">
        <v>23</v>
      </c>
      <c r="K50" s="45">
        <v>5</v>
      </c>
      <c r="L50" s="45">
        <v>6</v>
      </c>
      <c r="M50" s="45">
        <v>6</v>
      </c>
      <c r="N50" s="45">
        <v>6</v>
      </c>
      <c r="O50" s="39">
        <f t="shared" si="2"/>
        <v>23</v>
      </c>
      <c r="P50" s="39">
        <f t="shared" si="3"/>
        <v>0</v>
      </c>
      <c r="Q50" s="45">
        <v>24</v>
      </c>
      <c r="R50" s="45">
        <v>24</v>
      </c>
      <c r="S50" s="45">
        <v>25</v>
      </c>
      <c r="T50" s="45">
        <v>25</v>
      </c>
      <c r="U50" s="45">
        <v>26</v>
      </c>
      <c r="V50" s="45">
        <v>26</v>
      </c>
    </row>
    <row r="51" spans="1:22" ht="14.25">
      <c r="A51" s="56">
        <v>3</v>
      </c>
      <c r="B51" s="41" t="s">
        <v>88</v>
      </c>
      <c r="C51" s="43">
        <v>33.020000000000003</v>
      </c>
      <c r="D51" s="57">
        <f t="shared" ref="D51:V51" si="23">D53+D54+D55+D52</f>
        <v>1248</v>
      </c>
      <c r="E51" s="57">
        <f t="shared" si="23"/>
        <v>1614</v>
      </c>
      <c r="F51" s="57">
        <f t="shared" si="23"/>
        <v>1614</v>
      </c>
      <c r="G51" s="57">
        <f t="shared" si="23"/>
        <v>1505.39</v>
      </c>
      <c r="H51" s="57">
        <f t="shared" si="23"/>
        <v>0</v>
      </c>
      <c r="I51" s="57">
        <f t="shared" si="23"/>
        <v>1550</v>
      </c>
      <c r="J51" s="57">
        <f t="shared" si="23"/>
        <v>1550</v>
      </c>
      <c r="K51" s="57">
        <f t="shared" si="23"/>
        <v>388</v>
      </c>
      <c r="L51" s="57">
        <f t="shared" si="23"/>
        <v>388</v>
      </c>
      <c r="M51" s="57">
        <f t="shared" si="23"/>
        <v>387</v>
      </c>
      <c r="N51" s="57">
        <f t="shared" si="23"/>
        <v>387</v>
      </c>
      <c r="O51" s="39">
        <f t="shared" si="2"/>
        <v>1550</v>
      </c>
      <c r="P51" s="39">
        <f t="shared" si="3"/>
        <v>0</v>
      </c>
      <c r="Q51" s="57">
        <f t="shared" si="23"/>
        <v>1617</v>
      </c>
      <c r="R51" s="57">
        <f t="shared" si="23"/>
        <v>1617</v>
      </c>
      <c r="S51" s="57">
        <f t="shared" si="23"/>
        <v>1688</v>
      </c>
      <c r="T51" s="57">
        <f t="shared" si="23"/>
        <v>1688</v>
      </c>
      <c r="U51" s="57">
        <f t="shared" si="23"/>
        <v>1755</v>
      </c>
      <c r="V51" s="57">
        <f t="shared" si="23"/>
        <v>1755</v>
      </c>
    </row>
    <row r="52" spans="1:22" ht="14.25">
      <c r="A52" s="56"/>
      <c r="B52" s="42" t="s">
        <v>89</v>
      </c>
      <c r="C52" s="43" t="s">
        <v>90</v>
      </c>
      <c r="D52" s="44">
        <v>1231</v>
      </c>
      <c r="E52" s="45">
        <v>1595</v>
      </c>
      <c r="F52" s="45">
        <v>1595</v>
      </c>
      <c r="G52" s="45">
        <v>1490.99</v>
      </c>
      <c r="H52" s="45"/>
      <c r="I52" s="45">
        <v>1535</v>
      </c>
      <c r="J52" s="45">
        <v>1535</v>
      </c>
      <c r="K52" s="45">
        <v>384</v>
      </c>
      <c r="L52" s="45">
        <v>384</v>
      </c>
      <c r="M52" s="45">
        <v>384</v>
      </c>
      <c r="N52" s="45">
        <v>383</v>
      </c>
      <c r="O52" s="39">
        <f t="shared" si="2"/>
        <v>1535</v>
      </c>
      <c r="P52" s="39">
        <f t="shared" si="3"/>
        <v>0</v>
      </c>
      <c r="Q52" s="45">
        <v>1600</v>
      </c>
      <c r="R52" s="45">
        <v>1600</v>
      </c>
      <c r="S52" s="45">
        <v>1670</v>
      </c>
      <c r="T52" s="45">
        <v>1670</v>
      </c>
      <c r="U52" s="45">
        <v>1735</v>
      </c>
      <c r="V52" s="45">
        <v>1735</v>
      </c>
    </row>
    <row r="53" spans="1:22" ht="13.5" customHeight="1">
      <c r="A53" s="56"/>
      <c r="B53" s="42" t="s">
        <v>91</v>
      </c>
      <c r="C53" s="43" t="s">
        <v>92</v>
      </c>
      <c r="D53" s="44">
        <v>14</v>
      </c>
      <c r="E53" s="45">
        <v>15</v>
      </c>
      <c r="F53" s="45">
        <v>15</v>
      </c>
      <c r="G53" s="45">
        <v>9.4</v>
      </c>
      <c r="H53" s="45"/>
      <c r="I53" s="45">
        <v>10</v>
      </c>
      <c r="J53" s="45">
        <v>10</v>
      </c>
      <c r="K53" s="45">
        <v>2</v>
      </c>
      <c r="L53" s="45">
        <v>3</v>
      </c>
      <c r="M53" s="45">
        <v>2</v>
      </c>
      <c r="N53" s="45">
        <v>3</v>
      </c>
      <c r="O53" s="39">
        <f t="shared" si="2"/>
        <v>10</v>
      </c>
      <c r="P53" s="39">
        <f t="shared" si="3"/>
        <v>0</v>
      </c>
      <c r="Q53" s="45">
        <v>11</v>
      </c>
      <c r="R53" s="45">
        <v>11</v>
      </c>
      <c r="S53" s="45">
        <v>12</v>
      </c>
      <c r="T53" s="45">
        <v>12</v>
      </c>
      <c r="U53" s="45">
        <v>13</v>
      </c>
      <c r="V53" s="45">
        <v>13</v>
      </c>
    </row>
    <row r="54" spans="1:22" ht="15" hidden="1" customHeight="1">
      <c r="A54" s="56"/>
      <c r="B54" s="42" t="s">
        <v>93</v>
      </c>
      <c r="C54" s="43" t="s">
        <v>94</v>
      </c>
      <c r="D54" s="44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39">
        <f t="shared" si="2"/>
        <v>0</v>
      </c>
      <c r="P54" s="39">
        <f t="shared" si="3"/>
        <v>0</v>
      </c>
      <c r="Q54" s="45"/>
      <c r="R54" s="45"/>
      <c r="S54" s="45"/>
      <c r="T54" s="45"/>
      <c r="U54" s="45"/>
      <c r="V54" s="45"/>
    </row>
    <row r="55" spans="1:22" ht="15.75" customHeight="1">
      <c r="A55" s="56"/>
      <c r="B55" s="42" t="s">
        <v>88</v>
      </c>
      <c r="C55" s="43" t="s">
        <v>95</v>
      </c>
      <c r="D55" s="44">
        <v>3</v>
      </c>
      <c r="E55" s="45">
        <v>4</v>
      </c>
      <c r="F55" s="45">
        <v>4</v>
      </c>
      <c r="G55" s="45">
        <v>5</v>
      </c>
      <c r="H55" s="45"/>
      <c r="I55" s="45">
        <v>5</v>
      </c>
      <c r="J55" s="45">
        <v>5</v>
      </c>
      <c r="K55" s="45">
        <v>2</v>
      </c>
      <c r="L55" s="45">
        <v>1</v>
      </c>
      <c r="M55" s="45">
        <v>1</v>
      </c>
      <c r="N55" s="45">
        <v>1</v>
      </c>
      <c r="O55" s="39">
        <f t="shared" si="2"/>
        <v>5</v>
      </c>
      <c r="P55" s="39">
        <f t="shared" si="3"/>
        <v>0</v>
      </c>
      <c r="Q55" s="45">
        <v>6</v>
      </c>
      <c r="R55" s="45">
        <v>6</v>
      </c>
      <c r="S55" s="45">
        <v>6</v>
      </c>
      <c r="T55" s="45">
        <v>6</v>
      </c>
      <c r="U55" s="45">
        <v>7</v>
      </c>
      <c r="V55" s="45">
        <v>7</v>
      </c>
    </row>
    <row r="56" spans="1:22" ht="14.25" customHeight="1">
      <c r="A56" s="56">
        <v>4</v>
      </c>
      <c r="B56" s="41" t="s">
        <v>96</v>
      </c>
      <c r="C56" s="43">
        <v>35.020000000000003</v>
      </c>
      <c r="D56" s="61">
        <f t="shared" ref="D56:V56" si="24">D57</f>
        <v>96</v>
      </c>
      <c r="E56" s="61">
        <f t="shared" si="24"/>
        <v>100</v>
      </c>
      <c r="F56" s="61">
        <f t="shared" si="24"/>
        <v>100</v>
      </c>
      <c r="G56" s="61">
        <f t="shared" si="24"/>
        <v>62.48</v>
      </c>
      <c r="H56" s="61">
        <f t="shared" si="24"/>
        <v>0</v>
      </c>
      <c r="I56" s="61">
        <f t="shared" si="24"/>
        <v>65</v>
      </c>
      <c r="J56" s="61">
        <f t="shared" si="24"/>
        <v>65</v>
      </c>
      <c r="K56" s="61">
        <f t="shared" si="24"/>
        <v>17</v>
      </c>
      <c r="L56" s="61">
        <f t="shared" si="24"/>
        <v>16</v>
      </c>
      <c r="M56" s="61">
        <f t="shared" si="24"/>
        <v>16</v>
      </c>
      <c r="N56" s="61">
        <f t="shared" si="24"/>
        <v>16</v>
      </c>
      <c r="O56" s="39">
        <f t="shared" si="2"/>
        <v>65</v>
      </c>
      <c r="P56" s="39">
        <f t="shared" si="3"/>
        <v>0</v>
      </c>
      <c r="Q56" s="61">
        <f t="shared" si="24"/>
        <v>68</v>
      </c>
      <c r="R56" s="61">
        <f t="shared" si="24"/>
        <v>68</v>
      </c>
      <c r="S56" s="61">
        <f t="shared" si="24"/>
        <v>70</v>
      </c>
      <c r="T56" s="61">
        <f t="shared" si="24"/>
        <v>70</v>
      </c>
      <c r="U56" s="61">
        <f t="shared" si="24"/>
        <v>73</v>
      </c>
      <c r="V56" s="61">
        <f t="shared" si="24"/>
        <v>73</v>
      </c>
    </row>
    <row r="57" spans="1:22" ht="15" customHeight="1">
      <c r="A57" s="56"/>
      <c r="B57" s="42" t="s">
        <v>97</v>
      </c>
      <c r="C57" s="43" t="s">
        <v>98</v>
      </c>
      <c r="D57" s="44">
        <v>96</v>
      </c>
      <c r="E57" s="45">
        <v>100</v>
      </c>
      <c r="F57" s="45">
        <v>100</v>
      </c>
      <c r="G57" s="45">
        <v>62.48</v>
      </c>
      <c r="H57" s="45"/>
      <c r="I57" s="45">
        <v>65</v>
      </c>
      <c r="J57" s="45">
        <v>65</v>
      </c>
      <c r="K57" s="45">
        <v>17</v>
      </c>
      <c r="L57" s="45">
        <v>16</v>
      </c>
      <c r="M57" s="45">
        <v>16</v>
      </c>
      <c r="N57" s="45">
        <v>16</v>
      </c>
      <c r="O57" s="39">
        <f t="shared" si="2"/>
        <v>65</v>
      </c>
      <c r="P57" s="39">
        <f t="shared" si="3"/>
        <v>0</v>
      </c>
      <c r="Q57" s="45">
        <v>68</v>
      </c>
      <c r="R57" s="45">
        <v>68</v>
      </c>
      <c r="S57" s="45">
        <v>70</v>
      </c>
      <c r="T57" s="45">
        <v>70</v>
      </c>
      <c r="U57" s="45">
        <v>73</v>
      </c>
      <c r="V57" s="45">
        <v>73</v>
      </c>
    </row>
    <row r="58" spans="1:22" ht="13.5" customHeight="1">
      <c r="A58" s="56">
        <v>5</v>
      </c>
      <c r="B58" s="41" t="s">
        <v>99</v>
      </c>
      <c r="C58" s="43">
        <v>36.020000000000003</v>
      </c>
      <c r="D58" s="61">
        <f t="shared" ref="D58:V58" si="25">D59++D60+D61</f>
        <v>249</v>
      </c>
      <c r="E58" s="61">
        <f t="shared" si="25"/>
        <v>3</v>
      </c>
      <c r="F58" s="61">
        <f t="shared" si="25"/>
        <v>3</v>
      </c>
      <c r="G58" s="61">
        <f t="shared" si="25"/>
        <v>8.42</v>
      </c>
      <c r="H58" s="61">
        <f t="shared" si="25"/>
        <v>0</v>
      </c>
      <c r="I58" s="61">
        <f t="shared" si="25"/>
        <v>1</v>
      </c>
      <c r="J58" s="61">
        <f t="shared" si="25"/>
        <v>1</v>
      </c>
      <c r="K58" s="61">
        <f t="shared" si="25"/>
        <v>1</v>
      </c>
      <c r="L58" s="61">
        <f t="shared" si="25"/>
        <v>0</v>
      </c>
      <c r="M58" s="61">
        <f t="shared" si="25"/>
        <v>0</v>
      </c>
      <c r="N58" s="61">
        <f t="shared" si="25"/>
        <v>0</v>
      </c>
      <c r="O58" s="39">
        <f t="shared" si="2"/>
        <v>1</v>
      </c>
      <c r="P58" s="39">
        <f t="shared" si="3"/>
        <v>0</v>
      </c>
      <c r="Q58" s="61">
        <f t="shared" si="25"/>
        <v>1</v>
      </c>
      <c r="R58" s="61">
        <f t="shared" si="25"/>
        <v>1</v>
      </c>
      <c r="S58" s="61">
        <f t="shared" si="25"/>
        <v>1</v>
      </c>
      <c r="T58" s="61">
        <f t="shared" si="25"/>
        <v>1</v>
      </c>
      <c r="U58" s="61">
        <f t="shared" si="25"/>
        <v>2</v>
      </c>
      <c r="V58" s="61">
        <f t="shared" si="25"/>
        <v>2</v>
      </c>
    </row>
    <row r="59" spans="1:22" ht="14.25" hidden="1" customHeight="1">
      <c r="A59" s="56"/>
      <c r="B59" s="42" t="s">
        <v>100</v>
      </c>
      <c r="C59" s="43" t="s">
        <v>101</v>
      </c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39">
        <f t="shared" si="2"/>
        <v>0</v>
      </c>
      <c r="P59" s="39">
        <f t="shared" si="3"/>
        <v>0</v>
      </c>
      <c r="Q59" s="45"/>
      <c r="R59" s="45"/>
      <c r="S59" s="45"/>
      <c r="T59" s="45"/>
      <c r="U59" s="45"/>
      <c r="V59" s="45"/>
    </row>
    <row r="60" spans="1:22" ht="14.25" hidden="1" customHeight="1">
      <c r="A60" s="56"/>
      <c r="B60" s="42" t="s">
        <v>102</v>
      </c>
      <c r="C60" s="43" t="s">
        <v>103</v>
      </c>
      <c r="D60" s="44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39">
        <f t="shared" si="2"/>
        <v>0</v>
      </c>
      <c r="P60" s="39">
        <f t="shared" si="3"/>
        <v>0</v>
      </c>
      <c r="Q60" s="45"/>
      <c r="R60" s="45"/>
      <c r="S60" s="45"/>
      <c r="T60" s="45"/>
      <c r="U60" s="45"/>
      <c r="V60" s="45"/>
    </row>
    <row r="61" spans="1:22" ht="16.5" customHeight="1">
      <c r="A61" s="56"/>
      <c r="B61" s="42" t="s">
        <v>104</v>
      </c>
      <c r="C61" s="43" t="s">
        <v>105</v>
      </c>
      <c r="D61" s="44">
        <v>249</v>
      </c>
      <c r="E61" s="45">
        <v>3</v>
      </c>
      <c r="F61" s="45">
        <v>3</v>
      </c>
      <c r="G61" s="45">
        <v>8.42</v>
      </c>
      <c r="H61" s="45"/>
      <c r="I61" s="45">
        <v>1</v>
      </c>
      <c r="J61" s="45">
        <v>1</v>
      </c>
      <c r="K61" s="45">
        <v>1</v>
      </c>
      <c r="L61" s="45"/>
      <c r="M61" s="45"/>
      <c r="N61" s="45"/>
      <c r="O61" s="39">
        <f t="shared" si="2"/>
        <v>1</v>
      </c>
      <c r="P61" s="39">
        <f t="shared" si="3"/>
        <v>0</v>
      </c>
      <c r="Q61" s="45">
        <v>1</v>
      </c>
      <c r="R61" s="45">
        <v>1</v>
      </c>
      <c r="S61" s="45">
        <v>1</v>
      </c>
      <c r="T61" s="45">
        <v>1</v>
      </c>
      <c r="U61" s="45">
        <v>2</v>
      </c>
      <c r="V61" s="45">
        <v>2</v>
      </c>
    </row>
    <row r="62" spans="1:22" ht="15" customHeight="1">
      <c r="A62" s="56">
        <v>6</v>
      </c>
      <c r="B62" s="41" t="s">
        <v>106</v>
      </c>
      <c r="C62" s="43">
        <v>37.020000000000003</v>
      </c>
      <c r="D62" s="61">
        <f t="shared" ref="D62:V62" si="26">D63+D66</f>
        <v>10</v>
      </c>
      <c r="E62" s="61">
        <f t="shared" si="26"/>
        <v>0</v>
      </c>
      <c r="F62" s="61">
        <f t="shared" si="26"/>
        <v>0</v>
      </c>
      <c r="G62" s="61">
        <f t="shared" si="26"/>
        <v>0</v>
      </c>
      <c r="H62" s="61">
        <f t="shared" si="26"/>
        <v>0</v>
      </c>
      <c r="I62" s="61">
        <f t="shared" si="26"/>
        <v>0</v>
      </c>
      <c r="J62" s="61">
        <f t="shared" si="26"/>
        <v>0</v>
      </c>
      <c r="K62" s="61">
        <f t="shared" si="26"/>
        <v>0</v>
      </c>
      <c r="L62" s="61">
        <f t="shared" si="26"/>
        <v>0</v>
      </c>
      <c r="M62" s="61">
        <f t="shared" si="26"/>
        <v>0</v>
      </c>
      <c r="N62" s="61">
        <f t="shared" si="26"/>
        <v>0</v>
      </c>
      <c r="O62" s="39">
        <f t="shared" si="2"/>
        <v>0</v>
      </c>
      <c r="P62" s="39">
        <f t="shared" si="3"/>
        <v>0</v>
      </c>
      <c r="Q62" s="61">
        <f t="shared" si="26"/>
        <v>0</v>
      </c>
      <c r="R62" s="61">
        <f t="shared" si="26"/>
        <v>0</v>
      </c>
      <c r="S62" s="61">
        <f t="shared" si="26"/>
        <v>0</v>
      </c>
      <c r="T62" s="61">
        <f t="shared" si="26"/>
        <v>0</v>
      </c>
      <c r="U62" s="61">
        <f t="shared" si="26"/>
        <v>0</v>
      </c>
      <c r="V62" s="61">
        <f t="shared" si="26"/>
        <v>0</v>
      </c>
    </row>
    <row r="63" spans="1:22" ht="24.75" hidden="1" customHeight="1">
      <c r="A63" s="56"/>
      <c r="B63" s="42" t="s">
        <v>107</v>
      </c>
      <c r="C63" s="43" t="s">
        <v>108</v>
      </c>
      <c r="D63" s="44">
        <v>10</v>
      </c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39">
        <f t="shared" si="2"/>
        <v>0</v>
      </c>
      <c r="P63" s="39">
        <f t="shared" si="3"/>
        <v>0</v>
      </c>
      <c r="Q63" s="45"/>
      <c r="R63" s="45"/>
      <c r="S63" s="45"/>
      <c r="T63" s="45"/>
      <c r="U63" s="45"/>
      <c r="V63" s="45"/>
    </row>
    <row r="64" spans="1:22" ht="36" customHeight="1">
      <c r="A64" s="56"/>
      <c r="B64" s="31" t="s">
        <v>109</v>
      </c>
      <c r="C64" s="43" t="s">
        <v>110</v>
      </c>
      <c r="D64" s="44">
        <v>-30299</v>
      </c>
      <c r="E64" s="45">
        <v>-40376</v>
      </c>
      <c r="F64" s="45">
        <v>-75590.02</v>
      </c>
      <c r="G64" s="45">
        <v>-75590.02</v>
      </c>
      <c r="H64" s="45"/>
      <c r="I64" s="62">
        <f>-23436-2500-291-300</f>
        <v>-26527</v>
      </c>
      <c r="J64" s="62">
        <f>-23436</f>
        <v>-23436</v>
      </c>
      <c r="K64" s="62">
        <f>45074-101288+48845</f>
        <v>-7369</v>
      </c>
      <c r="L64" s="62">
        <f>-5748-2000</f>
        <v>-7748</v>
      </c>
      <c r="M64" s="62">
        <f>-5864-500-291-300</f>
        <v>-6955</v>
      </c>
      <c r="N64" s="62">
        <v>-4455</v>
      </c>
      <c r="O64" s="39">
        <f t="shared" si="2"/>
        <v>-26527</v>
      </c>
      <c r="P64" s="39">
        <f t="shared" si="3"/>
        <v>0</v>
      </c>
      <c r="Q64" s="62">
        <f>170582-206054</f>
        <v>-35472</v>
      </c>
      <c r="R64" s="62"/>
      <c r="S64" s="62">
        <f>37156-70692</f>
        <v>-33536</v>
      </c>
      <c r="T64" s="62"/>
      <c r="U64" s="62">
        <f>0-36296</f>
        <v>-36296</v>
      </c>
      <c r="V64" s="54"/>
    </row>
    <row r="65" spans="1:22" ht="16.5" customHeight="1">
      <c r="A65" s="56"/>
      <c r="B65" s="42" t="s">
        <v>111</v>
      </c>
      <c r="C65" s="43" t="s">
        <v>112</v>
      </c>
      <c r="D65" s="50">
        <f t="shared" ref="D65:V65" si="27">-D64</f>
        <v>30299</v>
      </c>
      <c r="E65" s="50">
        <f t="shared" si="27"/>
        <v>40376</v>
      </c>
      <c r="F65" s="50">
        <f t="shared" si="27"/>
        <v>75590.02</v>
      </c>
      <c r="G65" s="50">
        <f t="shared" si="27"/>
        <v>75590.02</v>
      </c>
      <c r="H65" s="50">
        <f t="shared" si="27"/>
        <v>0</v>
      </c>
      <c r="I65" s="63">
        <f t="shared" si="27"/>
        <v>26527</v>
      </c>
      <c r="J65" s="63">
        <f t="shared" si="27"/>
        <v>23436</v>
      </c>
      <c r="K65" s="63">
        <f t="shared" si="27"/>
        <v>7369</v>
      </c>
      <c r="L65" s="63">
        <f t="shared" si="27"/>
        <v>7748</v>
      </c>
      <c r="M65" s="63">
        <f t="shared" si="27"/>
        <v>6955</v>
      </c>
      <c r="N65" s="63">
        <f t="shared" si="27"/>
        <v>4455</v>
      </c>
      <c r="O65" s="39">
        <f t="shared" si="2"/>
        <v>26527</v>
      </c>
      <c r="P65" s="39">
        <f t="shared" si="3"/>
        <v>0</v>
      </c>
      <c r="Q65" s="63">
        <f t="shared" si="27"/>
        <v>35472</v>
      </c>
      <c r="R65" s="63">
        <f t="shared" si="27"/>
        <v>0</v>
      </c>
      <c r="S65" s="63">
        <f t="shared" si="27"/>
        <v>33536</v>
      </c>
      <c r="T65" s="63">
        <f t="shared" si="27"/>
        <v>0</v>
      </c>
      <c r="U65" s="63">
        <f t="shared" si="27"/>
        <v>36296</v>
      </c>
      <c r="V65" s="63">
        <f t="shared" si="27"/>
        <v>0</v>
      </c>
    </row>
    <row r="66" spans="1:22" ht="15.75" customHeight="1">
      <c r="A66" s="56"/>
      <c r="B66" s="42" t="s">
        <v>113</v>
      </c>
      <c r="C66" s="43" t="s">
        <v>114</v>
      </c>
      <c r="D66" s="44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39">
        <f t="shared" si="2"/>
        <v>0</v>
      </c>
      <c r="P66" s="39">
        <f t="shared" si="3"/>
        <v>0</v>
      </c>
      <c r="Q66" s="45"/>
      <c r="R66" s="45"/>
      <c r="S66" s="45"/>
      <c r="T66" s="45"/>
      <c r="U66" s="45"/>
      <c r="V66" s="45"/>
    </row>
    <row r="67" spans="1:22" ht="15.75" customHeight="1">
      <c r="A67" s="56">
        <v>7</v>
      </c>
      <c r="B67" s="41" t="s">
        <v>115</v>
      </c>
      <c r="C67" s="43">
        <v>39</v>
      </c>
      <c r="D67" s="44">
        <f>D68+D69</f>
        <v>374</v>
      </c>
      <c r="E67" s="44">
        <f t="shared" ref="E67:V67" si="28">E68+E69</f>
        <v>0</v>
      </c>
      <c r="F67" s="45">
        <f t="shared" si="28"/>
        <v>0</v>
      </c>
      <c r="G67" s="45">
        <f t="shared" si="28"/>
        <v>186.55</v>
      </c>
      <c r="H67" s="45">
        <f t="shared" si="28"/>
        <v>0</v>
      </c>
      <c r="I67" s="45">
        <f t="shared" si="28"/>
        <v>0</v>
      </c>
      <c r="J67" s="45">
        <f t="shared" si="28"/>
        <v>0</v>
      </c>
      <c r="K67" s="45">
        <f t="shared" si="28"/>
        <v>0</v>
      </c>
      <c r="L67" s="45">
        <f t="shared" si="28"/>
        <v>0</v>
      </c>
      <c r="M67" s="45">
        <f t="shared" si="28"/>
        <v>0</v>
      </c>
      <c r="N67" s="45">
        <f t="shared" si="28"/>
        <v>0</v>
      </c>
      <c r="O67" s="39">
        <f t="shared" si="2"/>
        <v>0</v>
      </c>
      <c r="P67" s="39">
        <f t="shared" si="3"/>
        <v>0</v>
      </c>
      <c r="Q67" s="45">
        <f t="shared" si="28"/>
        <v>0</v>
      </c>
      <c r="R67" s="45">
        <f t="shared" si="28"/>
        <v>0</v>
      </c>
      <c r="S67" s="45">
        <f t="shared" si="28"/>
        <v>0</v>
      </c>
      <c r="T67" s="45">
        <f t="shared" si="28"/>
        <v>0</v>
      </c>
      <c r="U67" s="45">
        <f t="shared" si="28"/>
        <v>0</v>
      </c>
      <c r="V67" s="45">
        <f t="shared" si="28"/>
        <v>0</v>
      </c>
    </row>
    <row r="68" spans="1:22" ht="15.75" customHeight="1">
      <c r="A68" s="56"/>
      <c r="B68" s="42" t="s">
        <v>116</v>
      </c>
      <c r="C68" s="43" t="s">
        <v>117</v>
      </c>
      <c r="D68" s="44">
        <v>7</v>
      </c>
      <c r="E68" s="45">
        <v>0</v>
      </c>
      <c r="F68" s="45"/>
      <c r="G68" s="45">
        <v>1</v>
      </c>
      <c r="H68" s="45"/>
      <c r="I68" s="45"/>
      <c r="J68" s="45"/>
      <c r="K68" s="45"/>
      <c r="L68" s="45"/>
      <c r="M68" s="45"/>
      <c r="N68" s="45"/>
      <c r="O68" s="39">
        <f t="shared" si="2"/>
        <v>0</v>
      </c>
      <c r="P68" s="39">
        <f t="shared" si="3"/>
        <v>0</v>
      </c>
      <c r="Q68" s="45"/>
      <c r="R68" s="45"/>
      <c r="S68" s="45"/>
      <c r="T68" s="45"/>
      <c r="U68" s="45"/>
      <c r="V68" s="45"/>
    </row>
    <row r="69" spans="1:22" ht="15" customHeight="1">
      <c r="A69" s="56"/>
      <c r="B69" s="42" t="s">
        <v>118</v>
      </c>
      <c r="C69" s="43" t="s">
        <v>119</v>
      </c>
      <c r="D69" s="44">
        <v>367</v>
      </c>
      <c r="E69" s="45">
        <v>0</v>
      </c>
      <c r="F69" s="45"/>
      <c r="G69" s="45">
        <v>185.55</v>
      </c>
      <c r="H69" s="45"/>
      <c r="I69" s="45"/>
      <c r="J69" s="45"/>
      <c r="K69" s="45"/>
      <c r="L69" s="45"/>
      <c r="M69" s="45"/>
      <c r="N69" s="45"/>
      <c r="O69" s="39">
        <f t="shared" si="2"/>
        <v>0</v>
      </c>
      <c r="P69" s="39">
        <f t="shared" si="3"/>
        <v>0</v>
      </c>
      <c r="Q69" s="45"/>
      <c r="R69" s="45"/>
      <c r="S69" s="45"/>
      <c r="T69" s="45"/>
      <c r="U69" s="45"/>
      <c r="V69" s="45"/>
    </row>
    <row r="70" spans="1:22" ht="15" hidden="1" customHeight="1">
      <c r="A70" s="56"/>
      <c r="B70" s="41" t="s">
        <v>120</v>
      </c>
      <c r="C70" s="43"/>
      <c r="D70" s="44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39">
        <f t="shared" si="2"/>
        <v>0</v>
      </c>
      <c r="P70" s="39">
        <f t="shared" si="3"/>
        <v>0</v>
      </c>
      <c r="Q70" s="45"/>
      <c r="R70" s="45"/>
      <c r="S70" s="45"/>
      <c r="T70" s="45"/>
      <c r="U70" s="45"/>
      <c r="V70" s="45"/>
    </row>
    <row r="71" spans="1:22" ht="15.75" hidden="1" customHeight="1">
      <c r="A71" s="56">
        <v>8</v>
      </c>
      <c r="B71" s="42" t="s">
        <v>121</v>
      </c>
      <c r="C71" s="43">
        <v>40</v>
      </c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39">
        <f t="shared" si="2"/>
        <v>0</v>
      </c>
      <c r="P71" s="39">
        <f t="shared" si="3"/>
        <v>0</v>
      </c>
      <c r="Q71" s="45"/>
      <c r="R71" s="45"/>
      <c r="S71" s="45"/>
      <c r="T71" s="45"/>
      <c r="U71" s="45"/>
      <c r="V71" s="45"/>
    </row>
    <row r="72" spans="1:22" ht="15.75" hidden="1" customHeight="1">
      <c r="A72" s="56"/>
      <c r="B72" s="42"/>
      <c r="C72" s="43"/>
      <c r="D72" s="44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39">
        <f t="shared" si="2"/>
        <v>0</v>
      </c>
      <c r="P72" s="39">
        <f t="shared" si="3"/>
        <v>0</v>
      </c>
      <c r="Q72" s="45"/>
      <c r="R72" s="45"/>
      <c r="S72" s="45"/>
      <c r="T72" s="45"/>
      <c r="U72" s="45"/>
      <c r="V72" s="45"/>
    </row>
    <row r="73" spans="1:22" ht="16.5" hidden="1" customHeight="1">
      <c r="A73" s="56"/>
      <c r="B73" s="42" t="s">
        <v>122</v>
      </c>
      <c r="C73" s="43">
        <v>4014</v>
      </c>
      <c r="D73" s="44"/>
      <c r="E73" s="45"/>
      <c r="F73" s="45"/>
      <c r="G73" s="45">
        <v>31500</v>
      </c>
      <c r="H73" s="45"/>
      <c r="I73" s="45"/>
      <c r="J73" s="45"/>
      <c r="K73" s="45"/>
      <c r="L73" s="45"/>
      <c r="M73" s="45"/>
      <c r="N73" s="45"/>
      <c r="O73" s="39">
        <f t="shared" si="2"/>
        <v>0</v>
      </c>
      <c r="P73" s="39">
        <f t="shared" si="3"/>
        <v>0</v>
      </c>
      <c r="Q73" s="45"/>
      <c r="R73" s="45"/>
      <c r="S73" s="45"/>
      <c r="T73" s="45"/>
      <c r="U73" s="45"/>
      <c r="V73" s="45"/>
    </row>
    <row r="74" spans="1:22" ht="14.25" hidden="1" customHeight="1">
      <c r="A74" s="56"/>
      <c r="B74" s="42"/>
      <c r="C74" s="43"/>
      <c r="D74" s="44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39">
        <f t="shared" si="2"/>
        <v>0</v>
      </c>
      <c r="P74" s="39">
        <f t="shared" si="3"/>
        <v>0</v>
      </c>
      <c r="Q74" s="45"/>
      <c r="R74" s="45"/>
      <c r="S74" s="45"/>
      <c r="T74" s="45"/>
      <c r="U74" s="45"/>
      <c r="V74" s="45"/>
    </row>
    <row r="75" spans="1:22" ht="18.75" customHeight="1">
      <c r="A75" s="40" t="s">
        <v>123</v>
      </c>
      <c r="B75" s="41" t="s">
        <v>124</v>
      </c>
      <c r="C75" s="43" t="s">
        <v>125</v>
      </c>
      <c r="D75" s="46">
        <f t="shared" ref="D75:V75" si="29">D76</f>
        <v>1979</v>
      </c>
      <c r="E75" s="46">
        <f t="shared" si="29"/>
        <v>126524</v>
      </c>
      <c r="F75" s="46">
        <f t="shared" si="29"/>
        <v>137603.09</v>
      </c>
      <c r="G75" s="46">
        <f t="shared" si="29"/>
        <v>15622.87</v>
      </c>
      <c r="H75" s="46">
        <f t="shared" si="29"/>
        <v>31870</v>
      </c>
      <c r="I75" s="46">
        <f t="shared" si="29"/>
        <v>204767</v>
      </c>
      <c r="J75" s="46">
        <f t="shared" si="29"/>
        <v>204767</v>
      </c>
      <c r="K75" s="46">
        <f t="shared" si="29"/>
        <v>12624</v>
      </c>
      <c r="L75" s="46">
        <f t="shared" si="29"/>
        <v>18731</v>
      </c>
      <c r="M75" s="46">
        <f t="shared" si="29"/>
        <v>79206</v>
      </c>
      <c r="N75" s="46">
        <f t="shared" si="29"/>
        <v>94206</v>
      </c>
      <c r="O75" s="39">
        <f t="shared" ref="O75:O138" si="30">K75+L75+M75+N75</f>
        <v>204767</v>
      </c>
      <c r="P75" s="39">
        <f t="shared" ref="P75:P138" si="31">I75-O75</f>
        <v>0</v>
      </c>
      <c r="Q75" s="46">
        <f t="shared" si="29"/>
        <v>178948</v>
      </c>
      <c r="R75" s="46">
        <f t="shared" si="29"/>
        <v>178948</v>
      </c>
      <c r="S75" s="46">
        <f t="shared" si="29"/>
        <v>45522</v>
      </c>
      <c r="T75" s="46">
        <f t="shared" si="29"/>
        <v>45522</v>
      </c>
      <c r="U75" s="46">
        <f t="shared" si="29"/>
        <v>8366</v>
      </c>
      <c r="V75" s="46">
        <f t="shared" si="29"/>
        <v>8366</v>
      </c>
    </row>
    <row r="76" spans="1:22" ht="14.25" customHeight="1">
      <c r="A76" s="56"/>
      <c r="B76" s="42" t="s">
        <v>126</v>
      </c>
      <c r="C76" s="43">
        <v>42.02</v>
      </c>
      <c r="D76" s="64">
        <f t="shared" ref="D76:G76" si="32">D77+D78+D82+D83+D84+D85+D87+D88+D89+D90+D93+D94+D95+D86+D97+D98+D99+D92+D100+D102+D101</f>
        <v>1979</v>
      </c>
      <c r="E76" s="64">
        <f t="shared" si="32"/>
        <v>126524</v>
      </c>
      <c r="F76" s="64">
        <f t="shared" si="32"/>
        <v>137603.09</v>
      </c>
      <c r="G76" s="64">
        <f t="shared" si="32"/>
        <v>15622.87</v>
      </c>
      <c r="H76" s="64">
        <f>H77+H78+H82+H83+H84+H85+H87+H88+H89+H90+H93+H94+H95+H86+H97+H98+H99+H92+H100+H102+H101</f>
        <v>31870</v>
      </c>
      <c r="I76" s="64">
        <f>I77+I78+I82+I83+I84+I85+I87+I88+I89+I90+I93+I94+I95+I86+I97+I98+I99+I92+I100+I102+I101</f>
        <v>204767</v>
      </c>
      <c r="J76" s="64">
        <f t="shared" ref="J76:V76" si="33">J77+J78+J82+J83+J84+J85+J87+J88+J89+J90+J93+J94+J95+J86+J97+J98+J99+J92+J100+J102+J101</f>
        <v>204767</v>
      </c>
      <c r="K76" s="64">
        <f t="shared" si="33"/>
        <v>12624</v>
      </c>
      <c r="L76" s="64">
        <f t="shared" si="33"/>
        <v>18731</v>
      </c>
      <c r="M76" s="64">
        <f t="shared" si="33"/>
        <v>79206</v>
      </c>
      <c r="N76" s="64">
        <f t="shared" si="33"/>
        <v>94206</v>
      </c>
      <c r="O76" s="39">
        <f t="shared" si="30"/>
        <v>204767</v>
      </c>
      <c r="P76" s="39">
        <f t="shared" si="31"/>
        <v>0</v>
      </c>
      <c r="Q76" s="64">
        <f t="shared" si="33"/>
        <v>178948</v>
      </c>
      <c r="R76" s="64">
        <f t="shared" si="33"/>
        <v>178948</v>
      </c>
      <c r="S76" s="64">
        <f t="shared" si="33"/>
        <v>45522</v>
      </c>
      <c r="T76" s="64">
        <f t="shared" si="33"/>
        <v>45522</v>
      </c>
      <c r="U76" s="64">
        <f t="shared" si="33"/>
        <v>8366</v>
      </c>
      <c r="V76" s="64">
        <f t="shared" si="33"/>
        <v>8366</v>
      </c>
    </row>
    <row r="77" spans="1:22" ht="29.25" hidden="1" customHeight="1">
      <c r="A77" s="56"/>
      <c r="B77" s="42" t="s">
        <v>127</v>
      </c>
      <c r="C77" s="43" t="s">
        <v>128</v>
      </c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39">
        <f t="shared" si="30"/>
        <v>0</v>
      </c>
      <c r="P77" s="39">
        <f t="shared" si="31"/>
        <v>0</v>
      </c>
      <c r="Q77" s="45"/>
      <c r="R77" s="45"/>
      <c r="S77" s="45"/>
      <c r="T77" s="45"/>
      <c r="U77" s="45"/>
      <c r="V77" s="45"/>
    </row>
    <row r="78" spans="1:22" ht="18.75" customHeight="1">
      <c r="A78" s="56"/>
      <c r="B78" s="42" t="s">
        <v>129</v>
      </c>
      <c r="C78" s="34" t="s">
        <v>130</v>
      </c>
      <c r="D78" s="52">
        <f t="shared" ref="D78:V78" si="34">D79+D80+D81</f>
        <v>0</v>
      </c>
      <c r="E78" s="52">
        <f t="shared" si="34"/>
        <v>0</v>
      </c>
      <c r="F78" s="52">
        <f t="shared" si="34"/>
        <v>791</v>
      </c>
      <c r="G78" s="52">
        <f t="shared" si="34"/>
        <v>787.68</v>
      </c>
      <c r="H78" s="52">
        <f t="shared" si="34"/>
        <v>0</v>
      </c>
      <c r="I78" s="52">
        <f t="shared" si="34"/>
        <v>0</v>
      </c>
      <c r="J78" s="52">
        <f t="shared" si="34"/>
        <v>0</v>
      </c>
      <c r="K78" s="52">
        <f t="shared" si="34"/>
        <v>0</v>
      </c>
      <c r="L78" s="52">
        <f t="shared" si="34"/>
        <v>0</v>
      </c>
      <c r="M78" s="52">
        <f t="shared" si="34"/>
        <v>0</v>
      </c>
      <c r="N78" s="52">
        <f t="shared" si="34"/>
        <v>0</v>
      </c>
      <c r="O78" s="39">
        <f t="shared" si="30"/>
        <v>0</v>
      </c>
      <c r="P78" s="39">
        <f t="shared" si="31"/>
        <v>0</v>
      </c>
      <c r="Q78" s="52">
        <f t="shared" si="34"/>
        <v>0</v>
      </c>
      <c r="R78" s="52">
        <f t="shared" si="34"/>
        <v>0</v>
      </c>
      <c r="S78" s="52">
        <f t="shared" si="34"/>
        <v>0</v>
      </c>
      <c r="T78" s="52">
        <f t="shared" si="34"/>
        <v>0</v>
      </c>
      <c r="U78" s="52">
        <f t="shared" si="34"/>
        <v>0</v>
      </c>
      <c r="V78" s="52">
        <f t="shared" si="34"/>
        <v>0</v>
      </c>
    </row>
    <row r="79" spans="1:22" ht="29.25" hidden="1" customHeight="1">
      <c r="A79" s="56"/>
      <c r="B79" s="31" t="s">
        <v>131</v>
      </c>
      <c r="C79" s="43" t="s">
        <v>132</v>
      </c>
      <c r="D79" s="44"/>
      <c r="E79" s="45">
        <v>0</v>
      </c>
      <c r="F79" s="45">
        <v>791</v>
      </c>
      <c r="G79" s="45">
        <v>787.68</v>
      </c>
      <c r="H79" s="45"/>
      <c r="I79" s="45"/>
      <c r="J79" s="45"/>
      <c r="K79" s="45"/>
      <c r="L79" s="45"/>
      <c r="M79" s="45"/>
      <c r="N79" s="45"/>
      <c r="O79" s="39">
        <f t="shared" si="30"/>
        <v>0</v>
      </c>
      <c r="P79" s="39">
        <f t="shared" si="31"/>
        <v>0</v>
      </c>
      <c r="Q79" s="45"/>
      <c r="R79" s="45"/>
      <c r="S79" s="45"/>
      <c r="T79" s="45"/>
      <c r="U79" s="45"/>
      <c r="V79" s="45"/>
    </row>
    <row r="80" spans="1:22" ht="15" hidden="1" customHeight="1">
      <c r="A80" s="56"/>
      <c r="B80" s="42" t="s">
        <v>133</v>
      </c>
      <c r="C80" s="43" t="s">
        <v>134</v>
      </c>
      <c r="D80" s="44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39">
        <f t="shared" si="30"/>
        <v>0</v>
      </c>
      <c r="P80" s="39">
        <f t="shared" si="31"/>
        <v>0</v>
      </c>
      <c r="Q80" s="45"/>
      <c r="R80" s="45"/>
      <c r="S80" s="45"/>
      <c r="T80" s="45"/>
      <c r="U80" s="45"/>
      <c r="V80" s="45"/>
    </row>
    <row r="81" spans="1:22" ht="18.75" hidden="1" customHeight="1">
      <c r="A81" s="56"/>
      <c r="B81" s="42" t="s">
        <v>135</v>
      </c>
      <c r="C81" s="43" t="s">
        <v>136</v>
      </c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39">
        <f t="shared" si="30"/>
        <v>0</v>
      </c>
      <c r="P81" s="39">
        <f t="shared" si="31"/>
        <v>0</v>
      </c>
      <c r="Q81" s="45"/>
      <c r="R81" s="45"/>
      <c r="S81" s="45"/>
      <c r="T81" s="45"/>
      <c r="U81" s="45"/>
      <c r="V81" s="45"/>
    </row>
    <row r="82" spans="1:22" ht="25.5" hidden="1" customHeight="1">
      <c r="A82" s="56"/>
      <c r="B82" s="31" t="s">
        <v>137</v>
      </c>
      <c r="C82" s="43" t="s">
        <v>138</v>
      </c>
      <c r="D82" s="44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39">
        <f t="shared" si="30"/>
        <v>0</v>
      </c>
      <c r="P82" s="39">
        <f t="shared" si="31"/>
        <v>0</v>
      </c>
      <c r="Q82" s="45"/>
      <c r="R82" s="45"/>
      <c r="S82" s="45"/>
      <c r="T82" s="45"/>
      <c r="U82" s="45"/>
      <c r="V82" s="45"/>
    </row>
    <row r="83" spans="1:22" ht="25.5" hidden="1" customHeight="1">
      <c r="A83" s="56"/>
      <c r="B83" s="31" t="s">
        <v>139</v>
      </c>
      <c r="C83" s="43" t="s">
        <v>140</v>
      </c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39">
        <f t="shared" si="30"/>
        <v>0</v>
      </c>
      <c r="P83" s="39">
        <f t="shared" si="31"/>
        <v>0</v>
      </c>
      <c r="Q83" s="45"/>
      <c r="R83" s="45"/>
      <c r="S83" s="45"/>
      <c r="T83" s="45"/>
      <c r="U83" s="45"/>
      <c r="V83" s="45"/>
    </row>
    <row r="84" spans="1:22" ht="15" hidden="1" customHeight="1">
      <c r="A84" s="56"/>
      <c r="B84" s="42" t="s">
        <v>141</v>
      </c>
      <c r="C84" s="43" t="s">
        <v>142</v>
      </c>
      <c r="D84" s="44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39">
        <f t="shared" si="30"/>
        <v>0</v>
      </c>
      <c r="P84" s="39">
        <f t="shared" si="31"/>
        <v>0</v>
      </c>
      <c r="Q84" s="45"/>
      <c r="R84" s="45"/>
      <c r="S84" s="45"/>
      <c r="T84" s="45"/>
      <c r="U84" s="45"/>
      <c r="V84" s="45"/>
    </row>
    <row r="85" spans="1:22" ht="14.25" customHeight="1">
      <c r="A85" s="56"/>
      <c r="B85" s="42" t="s">
        <v>143</v>
      </c>
      <c r="C85" s="43" t="s">
        <v>144</v>
      </c>
      <c r="D85" s="55">
        <f t="shared" ref="D85:V85" si="35">D812</f>
        <v>0</v>
      </c>
      <c r="E85" s="55">
        <f t="shared" si="35"/>
        <v>1450</v>
      </c>
      <c r="F85" s="55">
        <f t="shared" si="35"/>
        <v>2012</v>
      </c>
      <c r="G85" s="55">
        <f t="shared" si="35"/>
        <v>2011</v>
      </c>
      <c r="H85" s="55">
        <f t="shared" si="35"/>
        <v>2650</v>
      </c>
      <c r="I85" s="55">
        <f t="shared" si="35"/>
        <v>2650</v>
      </c>
      <c r="J85" s="55">
        <f t="shared" si="35"/>
        <v>2650</v>
      </c>
      <c r="K85" s="55">
        <f t="shared" si="35"/>
        <v>1050</v>
      </c>
      <c r="L85" s="55">
        <f t="shared" si="35"/>
        <v>1050</v>
      </c>
      <c r="M85" s="55">
        <f t="shared" si="35"/>
        <v>550</v>
      </c>
      <c r="N85" s="55">
        <f t="shared" si="35"/>
        <v>0</v>
      </c>
      <c r="O85" s="39">
        <f t="shared" si="30"/>
        <v>2650</v>
      </c>
      <c r="P85" s="39">
        <f t="shared" si="31"/>
        <v>0</v>
      </c>
      <c r="Q85" s="55">
        <f t="shared" si="35"/>
        <v>2650</v>
      </c>
      <c r="R85" s="55">
        <f t="shared" si="35"/>
        <v>2650</v>
      </c>
      <c r="S85" s="55">
        <f t="shared" si="35"/>
        <v>2650</v>
      </c>
      <c r="T85" s="55">
        <f t="shared" si="35"/>
        <v>2650</v>
      </c>
      <c r="U85" s="55">
        <f t="shared" si="35"/>
        <v>2650</v>
      </c>
      <c r="V85" s="55">
        <f t="shared" si="35"/>
        <v>2650</v>
      </c>
    </row>
    <row r="86" spans="1:22" ht="15" hidden="1" customHeight="1">
      <c r="A86" s="56"/>
      <c r="B86" s="42" t="s">
        <v>145</v>
      </c>
      <c r="C86" s="43" t="s">
        <v>146</v>
      </c>
      <c r="D86" s="44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39">
        <f t="shared" si="30"/>
        <v>0</v>
      </c>
      <c r="P86" s="39">
        <f t="shared" si="31"/>
        <v>0</v>
      </c>
      <c r="Q86" s="45"/>
      <c r="R86" s="45"/>
      <c r="S86" s="45"/>
      <c r="T86" s="45"/>
      <c r="U86" s="45"/>
      <c r="V86" s="45"/>
    </row>
    <row r="87" spans="1:22" ht="13.5" hidden="1" customHeight="1">
      <c r="A87" s="56"/>
      <c r="B87" s="42" t="s">
        <v>147</v>
      </c>
      <c r="C87" s="43" t="s">
        <v>148</v>
      </c>
      <c r="D87" s="44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39">
        <f t="shared" si="30"/>
        <v>0</v>
      </c>
      <c r="P87" s="39">
        <f t="shared" si="31"/>
        <v>0</v>
      </c>
      <c r="Q87" s="45"/>
      <c r="R87" s="45"/>
      <c r="S87" s="45"/>
      <c r="T87" s="45"/>
      <c r="U87" s="45"/>
      <c r="V87" s="45"/>
    </row>
    <row r="88" spans="1:22" ht="15" hidden="1" customHeight="1">
      <c r="A88" s="56"/>
      <c r="B88" s="42" t="s">
        <v>149</v>
      </c>
      <c r="C88" s="43" t="s">
        <v>150</v>
      </c>
      <c r="D88" s="44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39">
        <f t="shared" si="30"/>
        <v>0</v>
      </c>
      <c r="P88" s="39">
        <f t="shared" si="31"/>
        <v>0</v>
      </c>
      <c r="Q88" s="45"/>
      <c r="R88" s="45"/>
      <c r="S88" s="45"/>
      <c r="T88" s="45"/>
      <c r="U88" s="45"/>
      <c r="V88" s="45"/>
    </row>
    <row r="89" spans="1:22" ht="16.5" customHeight="1">
      <c r="A89" s="56"/>
      <c r="B89" s="42" t="s">
        <v>151</v>
      </c>
      <c r="C89" s="43" t="s">
        <v>152</v>
      </c>
      <c r="D89" s="44"/>
      <c r="E89" s="45">
        <v>5000</v>
      </c>
      <c r="F89" s="45">
        <v>5633</v>
      </c>
      <c r="G89" s="45">
        <v>5339</v>
      </c>
      <c r="H89" s="45"/>
      <c r="I89" s="45">
        <v>5500</v>
      </c>
      <c r="J89" s="45">
        <v>5500</v>
      </c>
      <c r="K89" s="45">
        <v>1375</v>
      </c>
      <c r="L89" s="45">
        <v>1375</v>
      </c>
      <c r="M89" s="45">
        <v>1375</v>
      </c>
      <c r="N89" s="45">
        <v>1375</v>
      </c>
      <c r="O89" s="39">
        <f t="shared" si="30"/>
        <v>5500</v>
      </c>
      <c r="P89" s="39">
        <f t="shared" si="31"/>
        <v>0</v>
      </c>
      <c r="Q89" s="45">
        <v>5500</v>
      </c>
      <c r="R89" s="45">
        <v>5500</v>
      </c>
      <c r="S89" s="45">
        <v>5500</v>
      </c>
      <c r="T89" s="45">
        <v>5500</v>
      </c>
      <c r="U89" s="45">
        <v>5500</v>
      </c>
      <c r="V89" s="45">
        <v>5500</v>
      </c>
    </row>
    <row r="90" spans="1:22" ht="17.25" customHeight="1">
      <c r="A90" s="56"/>
      <c r="B90" s="42" t="s">
        <v>153</v>
      </c>
      <c r="C90" s="43" t="s">
        <v>154</v>
      </c>
      <c r="D90" s="44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39">
        <f t="shared" si="30"/>
        <v>0</v>
      </c>
      <c r="P90" s="39">
        <f t="shared" si="31"/>
        <v>0</v>
      </c>
      <c r="Q90" s="45"/>
      <c r="R90" s="45"/>
      <c r="S90" s="45"/>
      <c r="T90" s="45"/>
      <c r="U90" s="45"/>
      <c r="V90" s="45"/>
    </row>
    <row r="91" spans="1:22" ht="17.25" customHeight="1">
      <c r="A91" s="56"/>
      <c r="B91" s="42" t="s">
        <v>155</v>
      </c>
      <c r="C91" s="43" t="s">
        <v>156</v>
      </c>
      <c r="D91" s="44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39">
        <f t="shared" si="30"/>
        <v>0</v>
      </c>
      <c r="P91" s="39">
        <f t="shared" si="31"/>
        <v>0</v>
      </c>
      <c r="Q91" s="45"/>
      <c r="R91" s="45"/>
      <c r="S91" s="45"/>
      <c r="T91" s="45"/>
      <c r="U91" s="45"/>
      <c r="V91" s="45"/>
    </row>
    <row r="92" spans="1:22" ht="36.75" customHeight="1">
      <c r="A92" s="56"/>
      <c r="B92" s="31" t="s">
        <v>157</v>
      </c>
      <c r="C92" s="43" t="s">
        <v>158</v>
      </c>
      <c r="D92" s="44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39">
        <f t="shared" si="30"/>
        <v>0</v>
      </c>
      <c r="P92" s="39">
        <f t="shared" si="31"/>
        <v>0</v>
      </c>
      <c r="Q92" s="45"/>
      <c r="R92" s="45"/>
      <c r="S92" s="45"/>
      <c r="T92" s="45"/>
      <c r="U92" s="45"/>
      <c r="V92" s="45"/>
    </row>
    <row r="93" spans="1:22" ht="39" customHeight="1">
      <c r="A93" s="56"/>
      <c r="B93" s="31" t="s">
        <v>159</v>
      </c>
      <c r="C93" s="43" t="s">
        <v>160</v>
      </c>
      <c r="D93" s="44"/>
      <c r="E93" s="45"/>
      <c r="F93" s="45"/>
      <c r="G93" s="45"/>
      <c r="H93" s="45">
        <v>5486</v>
      </c>
      <c r="I93" s="45">
        <v>5486</v>
      </c>
      <c r="J93" s="45">
        <v>5486</v>
      </c>
      <c r="K93" s="45">
        <v>104</v>
      </c>
      <c r="L93" s="45">
        <v>4415</v>
      </c>
      <c r="M93" s="45">
        <v>967</v>
      </c>
      <c r="N93" s="45"/>
      <c r="O93" s="39">
        <f t="shared" si="30"/>
        <v>5486</v>
      </c>
      <c r="P93" s="39">
        <f t="shared" si="31"/>
        <v>0</v>
      </c>
      <c r="Q93" s="45"/>
      <c r="R93" s="45"/>
      <c r="S93" s="45"/>
      <c r="T93" s="45"/>
      <c r="U93" s="45"/>
      <c r="V93" s="45"/>
    </row>
    <row r="94" spans="1:22" ht="31.5" customHeight="1">
      <c r="A94" s="56"/>
      <c r="B94" s="31" t="s">
        <v>161</v>
      </c>
      <c r="C94" s="43" t="s">
        <v>162</v>
      </c>
      <c r="D94" s="44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39">
        <f t="shared" si="30"/>
        <v>0</v>
      </c>
      <c r="P94" s="39">
        <f t="shared" si="31"/>
        <v>0</v>
      </c>
      <c r="Q94" s="45"/>
      <c r="R94" s="45"/>
      <c r="S94" s="45"/>
      <c r="T94" s="45"/>
      <c r="U94" s="45"/>
      <c r="V94" s="45"/>
    </row>
    <row r="95" spans="1:22" ht="26.25" customHeight="1">
      <c r="A95" s="56"/>
      <c r="B95" s="31" t="s">
        <v>163</v>
      </c>
      <c r="C95" s="43" t="s">
        <v>164</v>
      </c>
      <c r="D95" s="44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39">
        <f t="shared" si="30"/>
        <v>0</v>
      </c>
      <c r="P95" s="39">
        <f t="shared" si="31"/>
        <v>0</v>
      </c>
      <c r="Q95" s="45"/>
      <c r="R95" s="45"/>
      <c r="S95" s="45"/>
      <c r="T95" s="45"/>
      <c r="U95" s="45"/>
      <c r="V95" s="45"/>
    </row>
    <row r="96" spans="1:22" ht="29.25" customHeight="1">
      <c r="A96" s="56"/>
      <c r="B96" s="65" t="s">
        <v>165</v>
      </c>
      <c r="C96" s="66" t="s">
        <v>166</v>
      </c>
      <c r="D96" s="44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39">
        <f t="shared" si="30"/>
        <v>0</v>
      </c>
      <c r="P96" s="39">
        <f t="shared" si="31"/>
        <v>0</v>
      </c>
      <c r="Q96" s="45"/>
      <c r="R96" s="45"/>
      <c r="S96" s="45"/>
      <c r="T96" s="45"/>
      <c r="U96" s="45"/>
      <c r="V96" s="45"/>
    </row>
    <row r="97" spans="1:24" ht="19.5" customHeight="1">
      <c r="A97" s="56"/>
      <c r="B97" s="67" t="s">
        <v>167</v>
      </c>
      <c r="C97" s="68" t="s">
        <v>168</v>
      </c>
      <c r="D97" s="44"/>
      <c r="E97" s="45">
        <v>93813</v>
      </c>
      <c r="F97" s="45">
        <v>93813</v>
      </c>
      <c r="G97" s="45">
        <v>463.77</v>
      </c>
      <c r="H97" s="45"/>
      <c r="I97" s="45">
        <v>108322</v>
      </c>
      <c r="J97" s="45">
        <v>108322</v>
      </c>
      <c r="K97" s="45">
        <v>0</v>
      </c>
      <c r="L97" s="45">
        <v>0</v>
      </c>
      <c r="M97" s="45">
        <v>55000</v>
      </c>
      <c r="N97" s="45">
        <v>53322</v>
      </c>
      <c r="O97" s="39">
        <f t="shared" si="30"/>
        <v>108322</v>
      </c>
      <c r="P97" s="39">
        <f t="shared" si="31"/>
        <v>0</v>
      </c>
      <c r="Q97" s="45">
        <f>83482+25000+6831-20200</f>
        <v>95113</v>
      </c>
      <c r="R97" s="45">
        <f>83482+25000+6831-20200</f>
        <v>95113</v>
      </c>
      <c r="S97" s="45">
        <v>7942</v>
      </c>
      <c r="T97" s="45">
        <v>7942</v>
      </c>
      <c r="U97" s="45">
        <v>0</v>
      </c>
      <c r="V97" s="45">
        <v>0</v>
      </c>
    </row>
    <row r="98" spans="1:24" ht="27.75" customHeight="1">
      <c r="A98" s="56"/>
      <c r="B98" s="31" t="s">
        <v>169</v>
      </c>
      <c r="C98" s="68" t="s">
        <v>170</v>
      </c>
      <c r="D98" s="63">
        <f>D303+D1197+D832+D307+D843+D848+D853+D858+D1203+D864+D870+D876+D882+D1209</f>
        <v>1979</v>
      </c>
      <c r="E98" s="63">
        <f>E303+E1197+E832+E307+E843+E848+E853+E858+E1203+E864+E870+E876+E882+E1209</f>
        <v>26261</v>
      </c>
      <c r="F98" s="63">
        <f>F303+F1197+F832+F307+F843+F848+F853+F858+F1203+F864+F870+F876+F882+F1209</f>
        <v>33419</v>
      </c>
      <c r="G98" s="63">
        <v>7021.42</v>
      </c>
      <c r="H98" s="63">
        <f>H303+H1197+H832+H307+H843+H848+H853+H858+H1203+H864+H870+H876+H882+H1209</f>
        <v>23218</v>
      </c>
      <c r="I98" s="63">
        <f>I303+I1197+I832+I307+I843+I848+I853+I858+I1203+I864+I870+I876+I882+I1209</f>
        <v>23218</v>
      </c>
      <c r="J98" s="63">
        <f>J303+J1197+J832+J307+J843+J848+J853+J858+J1203+J864+J870+J876+J882+J1209</f>
        <v>23218</v>
      </c>
      <c r="K98" s="63">
        <f>K303+K1197+K832+K307+K843+K848+K853+K858+K1203+K864+K870+K876+K882+K1209</f>
        <v>6909</v>
      </c>
      <c r="L98" s="63">
        <f t="shared" ref="L98:N98" si="36">L303+L1197+L832+L307+L843+L848+L853+L858+L1203+L864+L870+L876+L882+L1209</f>
        <v>7575</v>
      </c>
      <c r="M98" s="63">
        <f t="shared" si="36"/>
        <v>6419</v>
      </c>
      <c r="N98" s="63">
        <f t="shared" si="36"/>
        <v>2315</v>
      </c>
      <c r="O98" s="39">
        <f t="shared" si="30"/>
        <v>23218</v>
      </c>
      <c r="P98" s="39">
        <f t="shared" si="31"/>
        <v>0</v>
      </c>
      <c r="Q98" s="63">
        <f t="shared" ref="Q98:V98" si="37">Q303+Q1197+Q832+Q307+Q843+Q848+Q853+Q858+Q1203+Q864+Q870+Q876+Q882+Q1209</f>
        <v>0</v>
      </c>
      <c r="R98" s="63">
        <f t="shared" si="37"/>
        <v>0</v>
      </c>
      <c r="S98" s="63">
        <f t="shared" si="37"/>
        <v>0</v>
      </c>
      <c r="T98" s="63">
        <f t="shared" si="37"/>
        <v>0</v>
      </c>
      <c r="U98" s="63">
        <f t="shared" si="37"/>
        <v>0</v>
      </c>
      <c r="V98" s="63">
        <f t="shared" si="37"/>
        <v>0</v>
      </c>
      <c r="X98" s="69"/>
    </row>
    <row r="99" spans="1:24" ht="39.75" customHeight="1">
      <c r="A99" s="56"/>
      <c r="B99" s="70" t="s">
        <v>171</v>
      </c>
      <c r="C99" s="68" t="s">
        <v>172</v>
      </c>
      <c r="D99" s="44"/>
      <c r="E99" s="63">
        <v>0</v>
      </c>
      <c r="F99" s="45"/>
      <c r="G99" s="45"/>
      <c r="H99" s="45">
        <v>216</v>
      </c>
      <c r="I99" s="45">
        <v>216</v>
      </c>
      <c r="J99" s="45">
        <v>216</v>
      </c>
      <c r="K99" s="45">
        <v>100</v>
      </c>
      <c r="L99" s="45">
        <v>116</v>
      </c>
      <c r="M99" s="45">
        <v>0</v>
      </c>
      <c r="N99" s="45">
        <v>0</v>
      </c>
      <c r="O99" s="39">
        <f t="shared" si="30"/>
        <v>216</v>
      </c>
      <c r="P99" s="39">
        <f t="shared" si="31"/>
        <v>0</v>
      </c>
      <c r="Q99" s="45">
        <v>216</v>
      </c>
      <c r="R99" s="45">
        <v>216</v>
      </c>
      <c r="S99" s="45">
        <v>216</v>
      </c>
      <c r="T99" s="45">
        <v>216</v>
      </c>
      <c r="U99" s="45">
        <v>216</v>
      </c>
      <c r="V99" s="45">
        <v>216</v>
      </c>
    </row>
    <row r="100" spans="1:24" ht="21" customHeight="1">
      <c r="A100" s="56"/>
      <c r="B100" s="31" t="s">
        <v>173</v>
      </c>
      <c r="C100" s="68" t="s">
        <v>174</v>
      </c>
      <c r="D100" s="44"/>
      <c r="E100" s="63">
        <v>0</v>
      </c>
      <c r="F100" s="45">
        <v>1935.09</v>
      </c>
      <c r="G100" s="45"/>
      <c r="H100" s="45"/>
      <c r="I100" s="45"/>
      <c r="J100" s="45"/>
      <c r="K100" s="45"/>
      <c r="L100" s="45"/>
      <c r="M100" s="45"/>
      <c r="N100" s="45"/>
      <c r="O100" s="39">
        <f t="shared" si="30"/>
        <v>0</v>
      </c>
      <c r="P100" s="39">
        <f t="shared" si="31"/>
        <v>0</v>
      </c>
      <c r="Q100" s="45"/>
      <c r="R100" s="45"/>
      <c r="S100" s="45"/>
      <c r="T100" s="45"/>
      <c r="U100" s="45"/>
      <c r="V100" s="45"/>
    </row>
    <row r="101" spans="1:24" ht="42" customHeight="1">
      <c r="A101" s="56"/>
      <c r="B101" s="31" t="s">
        <v>175</v>
      </c>
      <c r="C101" s="68" t="s">
        <v>176</v>
      </c>
      <c r="D101" s="44"/>
      <c r="E101" s="63"/>
      <c r="F101" s="45"/>
      <c r="G101" s="45"/>
      <c r="H101" s="45"/>
      <c r="I101" s="45">
        <f>19086+37945+2044</f>
        <v>59075</v>
      </c>
      <c r="J101" s="45">
        <f>19086+37945+2044</f>
        <v>59075</v>
      </c>
      <c r="K101" s="45">
        <v>3086</v>
      </c>
      <c r="L101" s="45">
        <v>4200</v>
      </c>
      <c r="M101" s="45">
        <v>14745</v>
      </c>
      <c r="N101" s="45">
        <v>37044</v>
      </c>
      <c r="O101" s="39">
        <f t="shared" si="30"/>
        <v>59075</v>
      </c>
      <c r="P101" s="39">
        <f t="shared" si="31"/>
        <v>0</v>
      </c>
      <c r="Q101" s="45">
        <v>74969</v>
      </c>
      <c r="R101" s="45">
        <v>74969</v>
      </c>
      <c r="S101" s="45">
        <v>28348</v>
      </c>
      <c r="T101" s="45">
        <v>28348</v>
      </c>
      <c r="U101" s="45"/>
      <c r="V101" s="45"/>
      <c r="X101" s="60"/>
    </row>
    <row r="102" spans="1:24" ht="27" customHeight="1">
      <c r="A102" s="56"/>
      <c r="B102" s="31" t="s">
        <v>177</v>
      </c>
      <c r="C102" s="68" t="s">
        <v>178</v>
      </c>
      <c r="D102" s="44">
        <f>D103+D104+D105</f>
        <v>0</v>
      </c>
      <c r="E102" s="44">
        <f t="shared" ref="E102:V102" si="38">E103+E104+E105</f>
        <v>0</v>
      </c>
      <c r="F102" s="45">
        <f t="shared" si="38"/>
        <v>0</v>
      </c>
      <c r="G102" s="45">
        <f t="shared" si="38"/>
        <v>0</v>
      </c>
      <c r="H102" s="45">
        <f t="shared" si="38"/>
        <v>300</v>
      </c>
      <c r="I102" s="44">
        <f t="shared" si="38"/>
        <v>300</v>
      </c>
      <c r="J102" s="44">
        <f t="shared" si="38"/>
        <v>300</v>
      </c>
      <c r="K102" s="44">
        <f t="shared" si="38"/>
        <v>0</v>
      </c>
      <c r="L102" s="44">
        <f t="shared" si="38"/>
        <v>0</v>
      </c>
      <c r="M102" s="44">
        <f t="shared" si="38"/>
        <v>150</v>
      </c>
      <c r="N102" s="44">
        <f t="shared" si="38"/>
        <v>150</v>
      </c>
      <c r="O102" s="39">
        <f t="shared" si="30"/>
        <v>300</v>
      </c>
      <c r="P102" s="39">
        <f t="shared" si="31"/>
        <v>0</v>
      </c>
      <c r="Q102" s="44">
        <f t="shared" si="38"/>
        <v>500</v>
      </c>
      <c r="R102" s="44">
        <f t="shared" si="38"/>
        <v>500</v>
      </c>
      <c r="S102" s="44">
        <f t="shared" si="38"/>
        <v>866</v>
      </c>
      <c r="T102" s="44">
        <f t="shared" si="38"/>
        <v>866</v>
      </c>
      <c r="U102" s="44">
        <f t="shared" si="38"/>
        <v>0</v>
      </c>
      <c r="V102" s="44">
        <f t="shared" si="38"/>
        <v>0</v>
      </c>
      <c r="X102" s="60"/>
    </row>
    <row r="103" spans="1:24" ht="27" customHeight="1">
      <c r="A103" s="56"/>
      <c r="B103" s="31" t="s">
        <v>179</v>
      </c>
      <c r="C103" s="68" t="s">
        <v>180</v>
      </c>
      <c r="D103" s="44"/>
      <c r="E103" s="63"/>
      <c r="F103" s="45"/>
      <c r="G103" s="45"/>
      <c r="H103" s="45">
        <v>252</v>
      </c>
      <c r="I103" s="45">
        <v>252</v>
      </c>
      <c r="J103" s="45">
        <v>252</v>
      </c>
      <c r="K103" s="45"/>
      <c r="L103" s="45"/>
      <c r="M103" s="45">
        <v>126</v>
      </c>
      <c r="N103" s="45">
        <v>126</v>
      </c>
      <c r="O103" s="39">
        <f t="shared" si="30"/>
        <v>252</v>
      </c>
      <c r="P103" s="39">
        <f t="shared" si="31"/>
        <v>0</v>
      </c>
      <c r="Q103" s="45">
        <v>420</v>
      </c>
      <c r="R103" s="45">
        <v>420</v>
      </c>
      <c r="S103" s="45">
        <f>494+278</f>
        <v>772</v>
      </c>
      <c r="T103" s="45">
        <f>494+278</f>
        <v>772</v>
      </c>
      <c r="U103" s="45"/>
      <c r="V103" s="45"/>
    </row>
    <row r="104" spans="1:24" ht="27" customHeight="1">
      <c r="A104" s="56"/>
      <c r="B104" s="31" t="s">
        <v>181</v>
      </c>
      <c r="C104" s="68" t="s">
        <v>182</v>
      </c>
      <c r="D104" s="44"/>
      <c r="E104" s="63"/>
      <c r="F104" s="45"/>
      <c r="G104" s="45"/>
      <c r="H104" s="45">
        <v>0</v>
      </c>
      <c r="I104" s="45">
        <v>0</v>
      </c>
      <c r="J104" s="45">
        <v>0</v>
      </c>
      <c r="K104" s="45"/>
      <c r="L104" s="45"/>
      <c r="M104" s="45"/>
      <c r="N104" s="45"/>
      <c r="O104" s="39">
        <f t="shared" si="30"/>
        <v>0</v>
      </c>
      <c r="P104" s="39">
        <f t="shared" si="31"/>
        <v>0</v>
      </c>
      <c r="Q104" s="45">
        <v>0</v>
      </c>
      <c r="R104" s="45">
        <v>0</v>
      </c>
      <c r="S104" s="45">
        <v>0</v>
      </c>
      <c r="T104" s="45">
        <v>0</v>
      </c>
      <c r="U104" s="45">
        <v>0</v>
      </c>
      <c r="V104" s="45">
        <v>0</v>
      </c>
    </row>
    <row r="105" spans="1:24" ht="27" customHeight="1">
      <c r="A105" s="56"/>
      <c r="B105" s="31" t="s">
        <v>183</v>
      </c>
      <c r="C105" s="68" t="s">
        <v>184</v>
      </c>
      <c r="D105" s="44"/>
      <c r="E105" s="63"/>
      <c r="F105" s="45"/>
      <c r="G105" s="45"/>
      <c r="H105" s="45">
        <v>48</v>
      </c>
      <c r="I105" s="45">
        <v>48</v>
      </c>
      <c r="J105" s="45">
        <v>48</v>
      </c>
      <c r="K105" s="45"/>
      <c r="L105" s="45"/>
      <c r="M105" s="45">
        <v>24</v>
      </c>
      <c r="N105" s="45">
        <v>24</v>
      </c>
      <c r="O105" s="39">
        <f t="shared" si="30"/>
        <v>48</v>
      </c>
      <c r="P105" s="39">
        <f t="shared" si="31"/>
        <v>0</v>
      </c>
      <c r="Q105" s="45">
        <v>80</v>
      </c>
      <c r="R105" s="45">
        <v>80</v>
      </c>
      <c r="S105" s="45">
        <v>94</v>
      </c>
      <c r="T105" s="45">
        <v>94</v>
      </c>
      <c r="U105" s="45"/>
      <c r="V105" s="45"/>
    </row>
    <row r="106" spans="1:24" ht="33.75" hidden="1" customHeight="1">
      <c r="A106" s="56"/>
      <c r="B106" s="23" t="s">
        <v>185</v>
      </c>
      <c r="C106" s="71" t="s">
        <v>186</v>
      </c>
      <c r="D106" s="72">
        <f t="shared" ref="D106:V106" si="39">D107</f>
        <v>0</v>
      </c>
      <c r="E106" s="72">
        <f t="shared" si="39"/>
        <v>0</v>
      </c>
      <c r="F106" s="72">
        <f t="shared" si="39"/>
        <v>0</v>
      </c>
      <c r="G106" s="72">
        <f t="shared" si="39"/>
        <v>0</v>
      </c>
      <c r="H106" s="72">
        <f t="shared" si="39"/>
        <v>0</v>
      </c>
      <c r="I106" s="72">
        <f t="shared" si="39"/>
        <v>0</v>
      </c>
      <c r="J106" s="72">
        <f t="shared" si="39"/>
        <v>0</v>
      </c>
      <c r="K106" s="72">
        <f t="shared" si="39"/>
        <v>0</v>
      </c>
      <c r="L106" s="72">
        <f t="shared" si="39"/>
        <v>0</v>
      </c>
      <c r="M106" s="72">
        <f t="shared" si="39"/>
        <v>0</v>
      </c>
      <c r="N106" s="72">
        <f t="shared" si="39"/>
        <v>0</v>
      </c>
      <c r="O106" s="39">
        <f t="shared" si="30"/>
        <v>0</v>
      </c>
      <c r="P106" s="39">
        <f t="shared" si="31"/>
        <v>0</v>
      </c>
      <c r="Q106" s="72">
        <f t="shared" si="39"/>
        <v>0</v>
      </c>
      <c r="R106" s="72">
        <f t="shared" si="39"/>
        <v>0</v>
      </c>
      <c r="S106" s="72">
        <f t="shared" si="39"/>
        <v>0</v>
      </c>
      <c r="T106" s="72">
        <f t="shared" si="39"/>
        <v>0</v>
      </c>
      <c r="U106" s="72">
        <f t="shared" si="39"/>
        <v>0</v>
      </c>
      <c r="V106" s="72">
        <f t="shared" si="39"/>
        <v>0</v>
      </c>
    </row>
    <row r="107" spans="1:24" ht="37.5" hidden="1" customHeight="1">
      <c r="A107" s="56"/>
      <c r="B107" s="31" t="s">
        <v>187</v>
      </c>
      <c r="C107" s="68" t="s">
        <v>188</v>
      </c>
      <c r="D107" s="44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39">
        <f t="shared" si="30"/>
        <v>0</v>
      </c>
      <c r="P107" s="39">
        <f t="shared" si="31"/>
        <v>0</v>
      </c>
      <c r="Q107" s="45"/>
      <c r="R107" s="45"/>
      <c r="S107" s="45"/>
      <c r="T107" s="45"/>
      <c r="U107" s="45"/>
      <c r="V107" s="45"/>
    </row>
    <row r="108" spans="1:24" ht="40.5" customHeight="1">
      <c r="A108" s="73" t="s">
        <v>189</v>
      </c>
      <c r="B108" s="74" t="s">
        <v>190</v>
      </c>
      <c r="C108" s="75">
        <v>48.02</v>
      </c>
      <c r="D108" s="39">
        <f t="shared" ref="D108:V108" si="40">D109+D113+D117</f>
        <v>12833</v>
      </c>
      <c r="E108" s="39">
        <f t="shared" si="40"/>
        <v>140664</v>
      </c>
      <c r="F108" s="39">
        <f t="shared" si="40"/>
        <v>148046</v>
      </c>
      <c r="G108" s="39">
        <f t="shared" si="40"/>
        <v>74139.72</v>
      </c>
      <c r="H108" s="39">
        <f t="shared" si="40"/>
        <v>161373</v>
      </c>
      <c r="I108" s="39">
        <f t="shared" si="40"/>
        <v>131030</v>
      </c>
      <c r="J108" s="39">
        <f t="shared" si="40"/>
        <v>131030</v>
      </c>
      <c r="K108" s="39">
        <f t="shared" si="40"/>
        <v>38746</v>
      </c>
      <c r="L108" s="39">
        <f t="shared" si="40"/>
        <v>41874</v>
      </c>
      <c r="M108" s="39">
        <f t="shared" si="40"/>
        <v>36353</v>
      </c>
      <c r="N108" s="39">
        <f t="shared" si="40"/>
        <v>14057</v>
      </c>
      <c r="O108" s="39">
        <f t="shared" si="30"/>
        <v>131030</v>
      </c>
      <c r="P108" s="39">
        <f t="shared" si="31"/>
        <v>0</v>
      </c>
      <c r="Q108" s="39">
        <f t="shared" si="40"/>
        <v>0</v>
      </c>
      <c r="R108" s="39">
        <f t="shared" si="40"/>
        <v>0</v>
      </c>
      <c r="S108" s="39">
        <f t="shared" si="40"/>
        <v>0</v>
      </c>
      <c r="T108" s="39">
        <f t="shared" si="40"/>
        <v>0</v>
      </c>
      <c r="U108" s="39">
        <f t="shared" si="40"/>
        <v>0</v>
      </c>
      <c r="V108" s="39">
        <f t="shared" si="40"/>
        <v>0</v>
      </c>
    </row>
    <row r="109" spans="1:24" ht="15.75" customHeight="1">
      <c r="A109" s="76"/>
      <c r="B109" s="77" t="s">
        <v>191</v>
      </c>
      <c r="C109" s="75" t="s">
        <v>192</v>
      </c>
      <c r="D109" s="39">
        <f t="shared" ref="D109:V109" si="41">D110+D111+D112</f>
        <v>10841</v>
      </c>
      <c r="E109" s="39">
        <f t="shared" si="41"/>
        <v>134337</v>
      </c>
      <c r="F109" s="39">
        <f t="shared" si="41"/>
        <v>141719</v>
      </c>
      <c r="G109" s="39">
        <f t="shared" si="41"/>
        <v>74139.72</v>
      </c>
      <c r="H109" s="39">
        <f t="shared" si="41"/>
        <v>155147</v>
      </c>
      <c r="I109" s="39">
        <f t="shared" si="41"/>
        <v>124804</v>
      </c>
      <c r="J109" s="39">
        <f t="shared" si="41"/>
        <v>124804</v>
      </c>
      <c r="K109" s="39">
        <f t="shared" si="41"/>
        <v>36117</v>
      </c>
      <c r="L109" s="39">
        <f t="shared" si="41"/>
        <v>39739</v>
      </c>
      <c r="M109" s="39">
        <f t="shared" si="41"/>
        <v>35622</v>
      </c>
      <c r="N109" s="39">
        <f t="shared" si="41"/>
        <v>13326</v>
      </c>
      <c r="O109" s="39">
        <f t="shared" si="30"/>
        <v>124804</v>
      </c>
      <c r="P109" s="39">
        <f t="shared" si="31"/>
        <v>0</v>
      </c>
      <c r="Q109" s="39">
        <f t="shared" si="41"/>
        <v>0</v>
      </c>
      <c r="R109" s="39">
        <f t="shared" si="41"/>
        <v>0</v>
      </c>
      <c r="S109" s="39">
        <f t="shared" si="41"/>
        <v>0</v>
      </c>
      <c r="T109" s="39">
        <f t="shared" si="41"/>
        <v>0</v>
      </c>
      <c r="U109" s="39">
        <f t="shared" si="41"/>
        <v>0</v>
      </c>
      <c r="V109" s="39">
        <f t="shared" si="41"/>
        <v>0</v>
      </c>
    </row>
    <row r="110" spans="1:24" ht="17.25" customHeight="1">
      <c r="A110" s="56"/>
      <c r="B110" s="42" t="s">
        <v>193</v>
      </c>
      <c r="C110" s="43" t="s">
        <v>194</v>
      </c>
      <c r="D110" s="50">
        <f t="shared" ref="D110:V110" si="42">D304+D1198+D844+D849+D854+D859+D1204+D871+D877+D883</f>
        <v>10841</v>
      </c>
      <c r="E110" s="50">
        <f t="shared" si="42"/>
        <v>134337</v>
      </c>
      <c r="F110" s="78">
        <f>F304+F1198+F844+F849+F854+F859+F1204+F871+F877+F883+170</f>
        <v>141719</v>
      </c>
      <c r="G110" s="50">
        <v>22959.38</v>
      </c>
      <c r="H110" s="50">
        <f t="shared" si="42"/>
        <v>155147</v>
      </c>
      <c r="I110" s="50">
        <f>I304+I1198+I844+I849+I854+I859+I1204+I871+I877+I883-30343</f>
        <v>124804</v>
      </c>
      <c r="J110" s="50">
        <f>J304+J1198+J844+J849+J854+J859+J1204+J871+J877+J883-30343</f>
        <v>124804</v>
      </c>
      <c r="K110" s="50">
        <f>K304+K1198+K844+K849+K854+K859+K1204+K871+K877+K883-30343</f>
        <v>36117</v>
      </c>
      <c r="L110" s="50">
        <f t="shared" si="42"/>
        <v>39739</v>
      </c>
      <c r="M110" s="50">
        <f t="shared" si="42"/>
        <v>35622</v>
      </c>
      <c r="N110" s="50">
        <f t="shared" si="42"/>
        <v>13326</v>
      </c>
      <c r="O110" s="39">
        <f t="shared" si="30"/>
        <v>124804</v>
      </c>
      <c r="P110" s="39">
        <f t="shared" si="31"/>
        <v>0</v>
      </c>
      <c r="Q110" s="50">
        <f t="shared" si="42"/>
        <v>0</v>
      </c>
      <c r="R110" s="50">
        <f t="shared" si="42"/>
        <v>0</v>
      </c>
      <c r="S110" s="50">
        <f t="shared" si="42"/>
        <v>0</v>
      </c>
      <c r="T110" s="50">
        <f t="shared" si="42"/>
        <v>0</v>
      </c>
      <c r="U110" s="50">
        <f t="shared" si="42"/>
        <v>0</v>
      </c>
      <c r="V110" s="50">
        <f t="shared" si="42"/>
        <v>0</v>
      </c>
      <c r="X110" s="69"/>
    </row>
    <row r="111" spans="1:24" ht="17.25" customHeight="1">
      <c r="A111" s="56"/>
      <c r="B111" s="42" t="s">
        <v>195</v>
      </c>
      <c r="C111" s="43" t="s">
        <v>196</v>
      </c>
      <c r="D111" s="44"/>
      <c r="E111" s="45"/>
      <c r="F111" s="45"/>
      <c r="G111" s="45">
        <v>14253.92</v>
      </c>
      <c r="H111" s="45"/>
      <c r="I111" s="45"/>
      <c r="J111" s="45"/>
      <c r="K111" s="45"/>
      <c r="L111" s="45"/>
      <c r="M111" s="45"/>
      <c r="N111" s="45"/>
      <c r="O111" s="39">
        <f t="shared" si="30"/>
        <v>0</v>
      </c>
      <c r="P111" s="39">
        <f t="shared" si="31"/>
        <v>0</v>
      </c>
      <c r="Q111" s="45"/>
      <c r="R111" s="45"/>
      <c r="S111" s="45"/>
      <c r="T111" s="45"/>
      <c r="U111" s="45"/>
      <c r="V111" s="45"/>
    </row>
    <row r="112" spans="1:24" ht="17.25" customHeight="1">
      <c r="A112" s="56"/>
      <c r="B112" s="42" t="s">
        <v>197</v>
      </c>
      <c r="C112" s="43" t="s">
        <v>198</v>
      </c>
      <c r="D112" s="44"/>
      <c r="E112" s="45"/>
      <c r="F112" s="45"/>
      <c r="G112" s="45">
        <v>36926.42</v>
      </c>
      <c r="H112" s="45"/>
      <c r="I112" s="45"/>
      <c r="J112" s="45"/>
      <c r="K112" s="45"/>
      <c r="L112" s="45"/>
      <c r="M112" s="45"/>
      <c r="N112" s="45"/>
      <c r="O112" s="39">
        <f t="shared" si="30"/>
        <v>0</v>
      </c>
      <c r="P112" s="39">
        <f t="shared" si="31"/>
        <v>0</v>
      </c>
      <c r="Q112" s="45"/>
      <c r="R112" s="45"/>
      <c r="S112" s="45"/>
      <c r="T112" s="45"/>
      <c r="U112" s="45"/>
      <c r="V112" s="45"/>
    </row>
    <row r="113" spans="1:22" ht="17.25" customHeight="1">
      <c r="A113" s="76"/>
      <c r="B113" s="79" t="s">
        <v>199</v>
      </c>
      <c r="C113" s="80" t="s">
        <v>200</v>
      </c>
      <c r="D113" s="57">
        <f t="shared" ref="D113:V113" si="43">D114+D115+D116</f>
        <v>1992</v>
      </c>
      <c r="E113" s="57">
        <f t="shared" si="43"/>
        <v>3562</v>
      </c>
      <c r="F113" s="57">
        <f t="shared" si="43"/>
        <v>3562</v>
      </c>
      <c r="G113" s="57">
        <f t="shared" si="43"/>
        <v>0</v>
      </c>
      <c r="H113" s="57">
        <f t="shared" si="43"/>
        <v>3461</v>
      </c>
      <c r="I113" s="57">
        <f t="shared" si="43"/>
        <v>3461</v>
      </c>
      <c r="J113" s="57">
        <f t="shared" si="43"/>
        <v>3461</v>
      </c>
      <c r="K113" s="57">
        <f t="shared" si="43"/>
        <v>1229</v>
      </c>
      <c r="L113" s="57">
        <f t="shared" si="43"/>
        <v>770</v>
      </c>
      <c r="M113" s="57">
        <f t="shared" si="43"/>
        <v>731</v>
      </c>
      <c r="N113" s="57">
        <f t="shared" si="43"/>
        <v>731</v>
      </c>
      <c r="O113" s="39">
        <f t="shared" si="30"/>
        <v>3461</v>
      </c>
      <c r="P113" s="39">
        <f t="shared" si="31"/>
        <v>0</v>
      </c>
      <c r="Q113" s="57">
        <f t="shared" si="43"/>
        <v>0</v>
      </c>
      <c r="R113" s="57">
        <f t="shared" si="43"/>
        <v>0</v>
      </c>
      <c r="S113" s="57">
        <f t="shared" si="43"/>
        <v>0</v>
      </c>
      <c r="T113" s="57">
        <f t="shared" si="43"/>
        <v>0</v>
      </c>
      <c r="U113" s="57">
        <f t="shared" si="43"/>
        <v>0</v>
      </c>
      <c r="V113" s="57">
        <f t="shared" si="43"/>
        <v>0</v>
      </c>
    </row>
    <row r="114" spans="1:22" ht="17.25" customHeight="1">
      <c r="A114" s="56"/>
      <c r="B114" s="42" t="s">
        <v>193</v>
      </c>
      <c r="C114" s="43" t="s">
        <v>201</v>
      </c>
      <c r="D114" s="55">
        <f>D833+D308+D865</f>
        <v>1992</v>
      </c>
      <c r="E114" s="55">
        <f>E833+E308+E865</f>
        <v>3562</v>
      </c>
      <c r="F114" s="55">
        <f>F833+F308+F865</f>
        <v>3562</v>
      </c>
      <c r="G114" s="55"/>
      <c r="H114" s="55">
        <f>H833+H308+H865</f>
        <v>3461</v>
      </c>
      <c r="I114" s="55">
        <f>I833+I308+I865</f>
        <v>3461</v>
      </c>
      <c r="J114" s="55">
        <f>J833+J308+J865</f>
        <v>3461</v>
      </c>
      <c r="K114" s="55">
        <f>K833+K308+K865</f>
        <v>1229</v>
      </c>
      <c r="L114" s="55">
        <f t="shared" ref="L114:N114" si="44">L833+L308+L865</f>
        <v>770</v>
      </c>
      <c r="M114" s="55">
        <f t="shared" si="44"/>
        <v>731</v>
      </c>
      <c r="N114" s="55">
        <f t="shared" si="44"/>
        <v>731</v>
      </c>
      <c r="O114" s="39">
        <f t="shared" si="30"/>
        <v>3461</v>
      </c>
      <c r="P114" s="39">
        <f t="shared" si="31"/>
        <v>0</v>
      </c>
      <c r="Q114" s="55">
        <f t="shared" ref="Q114:V114" si="45">Q833+Q308+Q865</f>
        <v>0</v>
      </c>
      <c r="R114" s="55">
        <f t="shared" si="45"/>
        <v>0</v>
      </c>
      <c r="S114" s="55">
        <f t="shared" si="45"/>
        <v>0</v>
      </c>
      <c r="T114" s="55">
        <f t="shared" si="45"/>
        <v>0</v>
      </c>
      <c r="U114" s="55">
        <f t="shared" si="45"/>
        <v>0</v>
      </c>
      <c r="V114" s="55">
        <f t="shared" si="45"/>
        <v>0</v>
      </c>
    </row>
    <row r="115" spans="1:22" ht="18.75" customHeight="1">
      <c r="A115" s="56"/>
      <c r="B115" s="31" t="s">
        <v>195</v>
      </c>
      <c r="C115" s="43" t="s">
        <v>202</v>
      </c>
      <c r="D115" s="44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39">
        <f t="shared" si="30"/>
        <v>0</v>
      </c>
      <c r="P115" s="39">
        <f t="shared" si="31"/>
        <v>0</v>
      </c>
      <c r="Q115" s="45"/>
      <c r="R115" s="45"/>
      <c r="S115" s="45"/>
      <c r="T115" s="45"/>
      <c r="U115" s="45"/>
      <c r="V115" s="45"/>
    </row>
    <row r="116" spans="1:22" ht="14.25" customHeight="1">
      <c r="A116" s="56"/>
      <c r="B116" s="42" t="s">
        <v>197</v>
      </c>
      <c r="C116" s="43" t="s">
        <v>203</v>
      </c>
      <c r="D116" s="44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39">
        <f t="shared" si="30"/>
        <v>0</v>
      </c>
      <c r="P116" s="39">
        <f t="shared" si="31"/>
        <v>0</v>
      </c>
      <c r="Q116" s="45"/>
      <c r="R116" s="45"/>
      <c r="S116" s="45"/>
      <c r="T116" s="45"/>
      <c r="U116" s="45"/>
      <c r="V116" s="45"/>
    </row>
    <row r="117" spans="1:22" ht="30" customHeight="1">
      <c r="A117" s="76"/>
      <c r="B117" s="81" t="s">
        <v>204</v>
      </c>
      <c r="C117" s="82" t="s">
        <v>205</v>
      </c>
      <c r="D117" s="44"/>
      <c r="E117" s="57">
        <f t="shared" ref="E117:V117" si="46">E118+E119+E120</f>
        <v>2765</v>
      </c>
      <c r="F117" s="57">
        <f t="shared" si="46"/>
        <v>2765</v>
      </c>
      <c r="G117" s="57">
        <f t="shared" si="46"/>
        <v>0</v>
      </c>
      <c r="H117" s="57">
        <f t="shared" si="46"/>
        <v>2765</v>
      </c>
      <c r="I117" s="57">
        <f t="shared" si="46"/>
        <v>2765</v>
      </c>
      <c r="J117" s="57">
        <f t="shared" si="46"/>
        <v>2765</v>
      </c>
      <c r="K117" s="57">
        <f t="shared" si="46"/>
        <v>1400</v>
      </c>
      <c r="L117" s="57">
        <f t="shared" si="46"/>
        <v>1365</v>
      </c>
      <c r="M117" s="57">
        <f t="shared" si="46"/>
        <v>0</v>
      </c>
      <c r="N117" s="57">
        <f t="shared" si="46"/>
        <v>0</v>
      </c>
      <c r="O117" s="39">
        <f t="shared" si="30"/>
        <v>2765</v>
      </c>
      <c r="P117" s="39">
        <f t="shared" si="31"/>
        <v>0</v>
      </c>
      <c r="Q117" s="57">
        <f t="shared" si="46"/>
        <v>0</v>
      </c>
      <c r="R117" s="57">
        <f t="shared" si="46"/>
        <v>0</v>
      </c>
      <c r="S117" s="57">
        <f t="shared" si="46"/>
        <v>0</v>
      </c>
      <c r="T117" s="57">
        <f t="shared" si="46"/>
        <v>0</v>
      </c>
      <c r="U117" s="57">
        <f t="shared" si="46"/>
        <v>0</v>
      </c>
      <c r="V117" s="57">
        <f t="shared" si="46"/>
        <v>0</v>
      </c>
    </row>
    <row r="118" spans="1:22" ht="14.25" customHeight="1">
      <c r="A118" s="56"/>
      <c r="B118" s="42" t="s">
        <v>206</v>
      </c>
      <c r="C118" s="43" t="s">
        <v>207</v>
      </c>
      <c r="D118" s="63">
        <f>D839+D1210</f>
        <v>0</v>
      </c>
      <c r="E118" s="63">
        <f t="shared" ref="E118:V118" si="47">E839+E1210</f>
        <v>2765</v>
      </c>
      <c r="F118" s="63">
        <f t="shared" si="47"/>
        <v>2765</v>
      </c>
      <c r="G118" s="63">
        <f t="shared" si="47"/>
        <v>0</v>
      </c>
      <c r="H118" s="63">
        <f t="shared" si="47"/>
        <v>2765</v>
      </c>
      <c r="I118" s="63">
        <f t="shared" si="47"/>
        <v>2765</v>
      </c>
      <c r="J118" s="63">
        <f t="shared" si="47"/>
        <v>2765</v>
      </c>
      <c r="K118" s="63">
        <f t="shared" si="47"/>
        <v>1400</v>
      </c>
      <c r="L118" s="63">
        <f t="shared" si="47"/>
        <v>1365</v>
      </c>
      <c r="M118" s="63">
        <f t="shared" si="47"/>
        <v>0</v>
      </c>
      <c r="N118" s="63">
        <f t="shared" si="47"/>
        <v>0</v>
      </c>
      <c r="O118" s="39">
        <f t="shared" si="30"/>
        <v>2765</v>
      </c>
      <c r="P118" s="39">
        <f t="shared" si="31"/>
        <v>0</v>
      </c>
      <c r="Q118" s="63">
        <f t="shared" si="47"/>
        <v>0</v>
      </c>
      <c r="R118" s="63">
        <f t="shared" si="47"/>
        <v>0</v>
      </c>
      <c r="S118" s="63">
        <f t="shared" si="47"/>
        <v>0</v>
      </c>
      <c r="T118" s="63">
        <f t="shared" si="47"/>
        <v>0</v>
      </c>
      <c r="U118" s="63">
        <f t="shared" si="47"/>
        <v>0</v>
      </c>
      <c r="V118" s="63">
        <f t="shared" si="47"/>
        <v>0</v>
      </c>
    </row>
    <row r="119" spans="1:22" ht="14.25" customHeight="1">
      <c r="A119" s="56"/>
      <c r="B119" s="42" t="s">
        <v>195</v>
      </c>
      <c r="C119" s="43" t="s">
        <v>208</v>
      </c>
      <c r="D119" s="44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39">
        <f t="shared" si="30"/>
        <v>0</v>
      </c>
      <c r="P119" s="39">
        <f t="shared" si="31"/>
        <v>0</v>
      </c>
      <c r="Q119" s="45"/>
      <c r="R119" s="45"/>
      <c r="S119" s="45"/>
      <c r="T119" s="45"/>
      <c r="U119" s="45"/>
      <c r="V119" s="45"/>
    </row>
    <row r="120" spans="1:22" ht="14.25" customHeight="1">
      <c r="A120" s="56"/>
      <c r="B120" s="42" t="s">
        <v>197</v>
      </c>
      <c r="C120" s="43" t="s">
        <v>209</v>
      </c>
      <c r="D120" s="44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39">
        <f t="shared" si="30"/>
        <v>0</v>
      </c>
      <c r="P120" s="39">
        <f t="shared" si="31"/>
        <v>0</v>
      </c>
      <c r="Q120" s="45"/>
      <c r="R120" s="45"/>
      <c r="S120" s="45"/>
      <c r="T120" s="45"/>
      <c r="U120" s="45"/>
      <c r="V120" s="45"/>
    </row>
    <row r="121" spans="1:22" ht="14.25" customHeight="1">
      <c r="A121" s="56"/>
      <c r="B121" s="41" t="s">
        <v>210</v>
      </c>
      <c r="C121" s="43" t="s">
        <v>209</v>
      </c>
      <c r="D121" s="44"/>
      <c r="E121" s="55">
        <v>0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39">
        <f t="shared" si="30"/>
        <v>0</v>
      </c>
      <c r="P121" s="39">
        <f t="shared" si="31"/>
        <v>0</v>
      </c>
      <c r="Q121" s="45"/>
      <c r="R121" s="45"/>
      <c r="S121" s="45"/>
      <c r="T121" s="45"/>
      <c r="U121" s="45"/>
      <c r="V121" s="45"/>
    </row>
    <row r="122" spans="1:22" ht="14.25" hidden="1" customHeight="1">
      <c r="A122" s="56"/>
      <c r="B122" s="42" t="s">
        <v>206</v>
      </c>
      <c r="C122" s="43"/>
      <c r="D122" s="44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39">
        <f t="shared" si="30"/>
        <v>0</v>
      </c>
      <c r="P122" s="39">
        <f t="shared" si="31"/>
        <v>0</v>
      </c>
      <c r="Q122" s="45"/>
      <c r="R122" s="45"/>
      <c r="S122" s="45"/>
      <c r="T122" s="45"/>
      <c r="U122" s="45"/>
      <c r="V122" s="45"/>
    </row>
    <row r="123" spans="1:22" ht="14.25" hidden="1" customHeight="1">
      <c r="A123" s="56"/>
      <c r="B123" s="42" t="s">
        <v>195</v>
      </c>
      <c r="C123" s="43"/>
      <c r="D123" s="44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39">
        <f t="shared" si="30"/>
        <v>0</v>
      </c>
      <c r="P123" s="39">
        <f t="shared" si="31"/>
        <v>0</v>
      </c>
      <c r="Q123" s="45"/>
      <c r="R123" s="45"/>
      <c r="S123" s="45"/>
      <c r="T123" s="45"/>
      <c r="U123" s="45"/>
      <c r="V123" s="45"/>
    </row>
    <row r="124" spans="1:22" ht="14.25" hidden="1" customHeight="1">
      <c r="A124" s="56"/>
      <c r="B124" s="42" t="s">
        <v>197</v>
      </c>
      <c r="C124" s="43"/>
      <c r="D124" s="44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39">
        <f t="shared" si="30"/>
        <v>0</v>
      </c>
      <c r="P124" s="39">
        <f t="shared" si="31"/>
        <v>0</v>
      </c>
      <c r="Q124" s="45"/>
      <c r="R124" s="45"/>
      <c r="S124" s="45"/>
      <c r="T124" s="45"/>
      <c r="U124" s="45"/>
      <c r="V124" s="45"/>
    </row>
    <row r="125" spans="1:22" ht="14.25" hidden="1" customHeight="1">
      <c r="A125" s="56"/>
      <c r="B125" s="41" t="s">
        <v>211</v>
      </c>
      <c r="C125" s="43" t="s">
        <v>212</v>
      </c>
      <c r="D125" s="44"/>
      <c r="E125" s="57">
        <f t="shared" ref="E125" si="48">E126+E127+E128</f>
        <v>0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39">
        <f t="shared" si="30"/>
        <v>0</v>
      </c>
      <c r="P125" s="39">
        <f t="shared" si="31"/>
        <v>0</v>
      </c>
      <c r="Q125" s="45"/>
      <c r="R125" s="45"/>
      <c r="S125" s="45"/>
      <c r="T125" s="45"/>
      <c r="U125" s="45"/>
      <c r="V125" s="45"/>
    </row>
    <row r="126" spans="1:22" ht="14.25" hidden="1" customHeight="1">
      <c r="A126" s="56"/>
      <c r="B126" s="42" t="s">
        <v>206</v>
      </c>
      <c r="C126" s="43"/>
      <c r="D126" s="44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39">
        <f t="shared" si="30"/>
        <v>0</v>
      </c>
      <c r="P126" s="39">
        <f t="shared" si="31"/>
        <v>0</v>
      </c>
      <c r="Q126" s="45"/>
      <c r="R126" s="45"/>
      <c r="S126" s="45"/>
      <c r="T126" s="45"/>
      <c r="U126" s="45"/>
      <c r="V126" s="45"/>
    </row>
    <row r="127" spans="1:22" ht="14.25" hidden="1" customHeight="1">
      <c r="A127" s="56"/>
      <c r="B127" s="42" t="s">
        <v>195</v>
      </c>
      <c r="C127" s="43"/>
      <c r="D127" s="44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39">
        <f t="shared" si="30"/>
        <v>0</v>
      </c>
      <c r="P127" s="39">
        <f t="shared" si="31"/>
        <v>0</v>
      </c>
      <c r="Q127" s="45"/>
      <c r="R127" s="45"/>
      <c r="S127" s="45"/>
      <c r="T127" s="45"/>
      <c r="U127" s="45"/>
      <c r="V127" s="45"/>
    </row>
    <row r="128" spans="1:22" ht="14.25" hidden="1" customHeight="1">
      <c r="A128" s="56"/>
      <c r="B128" s="42" t="s">
        <v>197</v>
      </c>
      <c r="C128" s="43"/>
      <c r="D128" s="44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39">
        <f t="shared" si="30"/>
        <v>0</v>
      </c>
      <c r="P128" s="39">
        <f t="shared" si="31"/>
        <v>0</v>
      </c>
      <c r="Q128" s="45"/>
      <c r="R128" s="45"/>
      <c r="S128" s="45"/>
      <c r="T128" s="45"/>
      <c r="U128" s="45"/>
      <c r="V128" s="45"/>
    </row>
    <row r="129" spans="1:30" ht="14.25" customHeight="1">
      <c r="A129" s="83"/>
      <c r="B129" s="84" t="s">
        <v>213</v>
      </c>
      <c r="C129" s="85"/>
      <c r="D129" s="86">
        <f t="shared" ref="D129:V129" si="49">D130+D132+D136+D151+D182</f>
        <v>-19171</v>
      </c>
      <c r="E129" s="86">
        <f t="shared" si="49"/>
        <v>311611</v>
      </c>
      <c r="F129" s="86">
        <f t="shared" si="49"/>
        <v>308130.94999999995</v>
      </c>
      <c r="G129" s="86">
        <f t="shared" si="49"/>
        <v>196137.25</v>
      </c>
      <c r="H129" s="86">
        <f t="shared" si="49"/>
        <v>17634</v>
      </c>
      <c r="I129" s="86">
        <f t="shared" si="49"/>
        <v>340271</v>
      </c>
      <c r="J129" s="86">
        <f t="shared" si="49"/>
        <v>340258</v>
      </c>
      <c r="K129" s="86">
        <f t="shared" si="49"/>
        <v>90395</v>
      </c>
      <c r="L129" s="86">
        <f t="shared" si="49"/>
        <v>86694</v>
      </c>
      <c r="M129" s="86">
        <f t="shared" si="49"/>
        <v>83494</v>
      </c>
      <c r="N129" s="86">
        <f t="shared" si="49"/>
        <v>79688</v>
      </c>
      <c r="O129" s="39">
        <f t="shared" si="30"/>
        <v>340271</v>
      </c>
      <c r="P129" s="39">
        <f t="shared" si="31"/>
        <v>0</v>
      </c>
      <c r="Q129" s="86">
        <f t="shared" si="49"/>
        <v>330094</v>
      </c>
      <c r="R129" s="86">
        <f t="shared" si="49"/>
        <v>365566</v>
      </c>
      <c r="S129" s="86">
        <f t="shared" si="49"/>
        <v>336120</v>
      </c>
      <c r="T129" s="86">
        <f t="shared" si="49"/>
        <v>369656</v>
      </c>
      <c r="U129" s="86">
        <f t="shared" si="49"/>
        <v>340623</v>
      </c>
      <c r="V129" s="86">
        <f t="shared" si="49"/>
        <v>376919</v>
      </c>
      <c r="W129" s="87"/>
      <c r="X129" s="87"/>
      <c r="Y129" s="87"/>
      <c r="Z129" s="87"/>
      <c r="AA129" s="87"/>
      <c r="AB129" s="87"/>
      <c r="AC129" s="87"/>
      <c r="AD129" s="87"/>
    </row>
    <row r="130" spans="1:30" ht="15.75" customHeight="1">
      <c r="A130" s="40" t="s">
        <v>26</v>
      </c>
      <c r="B130" s="41" t="s">
        <v>27</v>
      </c>
      <c r="C130" s="34">
        <v>1.02</v>
      </c>
      <c r="D130" s="39">
        <f t="shared" ref="D130:V130" si="50">D131</f>
        <v>444</v>
      </c>
      <c r="E130" s="39">
        <f t="shared" si="50"/>
        <v>300</v>
      </c>
      <c r="F130" s="39">
        <f t="shared" si="50"/>
        <v>300</v>
      </c>
      <c r="G130" s="39">
        <f t="shared" si="50"/>
        <v>142.11000000000001</v>
      </c>
      <c r="H130" s="39">
        <f t="shared" si="50"/>
        <v>0</v>
      </c>
      <c r="I130" s="39">
        <f t="shared" si="50"/>
        <v>147</v>
      </c>
      <c r="J130" s="39">
        <f t="shared" si="50"/>
        <v>147</v>
      </c>
      <c r="K130" s="39">
        <f t="shared" si="50"/>
        <v>0</v>
      </c>
      <c r="L130" s="39">
        <f t="shared" si="50"/>
        <v>147</v>
      </c>
      <c r="M130" s="39">
        <f t="shared" si="50"/>
        <v>0</v>
      </c>
      <c r="N130" s="39">
        <f t="shared" si="50"/>
        <v>0</v>
      </c>
      <c r="O130" s="39">
        <f t="shared" si="30"/>
        <v>147</v>
      </c>
      <c r="P130" s="39">
        <f t="shared" si="31"/>
        <v>0</v>
      </c>
      <c r="Q130" s="39">
        <f t="shared" si="50"/>
        <v>154</v>
      </c>
      <c r="R130" s="39">
        <f t="shared" si="50"/>
        <v>154</v>
      </c>
      <c r="S130" s="39">
        <f t="shared" si="50"/>
        <v>160</v>
      </c>
      <c r="T130" s="39">
        <f t="shared" si="50"/>
        <v>160</v>
      </c>
      <c r="U130" s="39">
        <f t="shared" si="50"/>
        <v>167</v>
      </c>
      <c r="V130" s="39">
        <f t="shared" si="50"/>
        <v>167</v>
      </c>
    </row>
    <row r="131" spans="1:30" ht="16.5" customHeight="1">
      <c r="A131" s="40"/>
      <c r="B131" s="42" t="s">
        <v>28</v>
      </c>
      <c r="C131" s="43" t="s">
        <v>29</v>
      </c>
      <c r="D131" s="55">
        <f t="shared" ref="D131:V131" si="51">D11</f>
        <v>444</v>
      </c>
      <c r="E131" s="55">
        <f t="shared" si="51"/>
        <v>300</v>
      </c>
      <c r="F131" s="55">
        <f t="shared" si="51"/>
        <v>300</v>
      </c>
      <c r="G131" s="55">
        <f t="shared" si="51"/>
        <v>142.11000000000001</v>
      </c>
      <c r="H131" s="55">
        <f t="shared" si="51"/>
        <v>0</v>
      </c>
      <c r="I131" s="55">
        <f t="shared" si="51"/>
        <v>147</v>
      </c>
      <c r="J131" s="55">
        <f t="shared" si="51"/>
        <v>147</v>
      </c>
      <c r="K131" s="55">
        <f t="shared" si="51"/>
        <v>0</v>
      </c>
      <c r="L131" s="55">
        <f t="shared" si="51"/>
        <v>147</v>
      </c>
      <c r="M131" s="55">
        <f t="shared" si="51"/>
        <v>0</v>
      </c>
      <c r="N131" s="55">
        <f t="shared" si="51"/>
        <v>0</v>
      </c>
      <c r="O131" s="39">
        <f t="shared" si="30"/>
        <v>147</v>
      </c>
      <c r="P131" s="39">
        <f t="shared" si="31"/>
        <v>0</v>
      </c>
      <c r="Q131" s="55">
        <f t="shared" si="51"/>
        <v>154</v>
      </c>
      <c r="R131" s="55">
        <f t="shared" si="51"/>
        <v>154</v>
      </c>
      <c r="S131" s="55">
        <f t="shared" si="51"/>
        <v>160</v>
      </c>
      <c r="T131" s="55">
        <f t="shared" si="51"/>
        <v>160</v>
      </c>
      <c r="U131" s="55">
        <f t="shared" si="51"/>
        <v>167</v>
      </c>
      <c r="V131" s="55">
        <f t="shared" si="51"/>
        <v>167</v>
      </c>
    </row>
    <row r="132" spans="1:30" ht="16.5" customHeight="1">
      <c r="A132" s="40" t="s">
        <v>30</v>
      </c>
      <c r="B132" s="41" t="s">
        <v>31</v>
      </c>
      <c r="C132" s="34">
        <v>4.0199999999999996</v>
      </c>
      <c r="D132" s="46">
        <f t="shared" ref="D132:V132" si="52">D133+D134</f>
        <v>0</v>
      </c>
      <c r="E132" s="46">
        <f t="shared" si="52"/>
        <v>149101</v>
      </c>
      <c r="F132" s="46">
        <f>F133+F134+F135</f>
        <v>152588.97</v>
      </c>
      <c r="G132" s="46">
        <f>G133+G134+G135</f>
        <v>152588.92000000001</v>
      </c>
      <c r="H132" s="46">
        <f t="shared" si="52"/>
        <v>0</v>
      </c>
      <c r="I132" s="46">
        <f t="shared" si="52"/>
        <v>173153</v>
      </c>
      <c r="J132" s="46">
        <f t="shared" si="52"/>
        <v>173153</v>
      </c>
      <c r="K132" s="46">
        <f t="shared" si="52"/>
        <v>44000</v>
      </c>
      <c r="L132" s="46">
        <f t="shared" si="52"/>
        <v>44000</v>
      </c>
      <c r="M132" s="46">
        <f t="shared" si="52"/>
        <v>43500</v>
      </c>
      <c r="N132" s="46">
        <f t="shared" si="52"/>
        <v>41653</v>
      </c>
      <c r="O132" s="39">
        <f t="shared" si="30"/>
        <v>173153</v>
      </c>
      <c r="P132" s="39">
        <f t="shared" si="31"/>
        <v>0</v>
      </c>
      <c r="Q132" s="46">
        <f t="shared" si="52"/>
        <v>199068</v>
      </c>
      <c r="R132" s="46">
        <f t="shared" si="52"/>
        <v>199068</v>
      </c>
      <c r="S132" s="46">
        <f t="shared" si="52"/>
        <v>208458</v>
      </c>
      <c r="T132" s="46">
        <f t="shared" si="52"/>
        <v>208458</v>
      </c>
      <c r="U132" s="46">
        <f t="shared" si="52"/>
        <v>219726</v>
      </c>
      <c r="V132" s="46">
        <f t="shared" si="52"/>
        <v>219726</v>
      </c>
    </row>
    <row r="133" spans="1:30" ht="18" customHeight="1">
      <c r="A133" s="40"/>
      <c r="B133" s="42" t="s">
        <v>214</v>
      </c>
      <c r="C133" s="43" t="s">
        <v>33</v>
      </c>
      <c r="D133" s="55">
        <f t="shared" ref="D133:V134" si="53">D14</f>
        <v>0</v>
      </c>
      <c r="E133" s="55">
        <f t="shared" si="53"/>
        <v>130791</v>
      </c>
      <c r="F133" s="55">
        <f t="shared" si="53"/>
        <v>133849.97</v>
      </c>
      <c r="G133" s="55">
        <f t="shared" si="53"/>
        <v>133849.97</v>
      </c>
      <c r="H133" s="55">
        <f t="shared" si="53"/>
        <v>0</v>
      </c>
      <c r="I133" s="55">
        <f t="shared" si="53"/>
        <v>151889</v>
      </c>
      <c r="J133" s="55">
        <f t="shared" si="53"/>
        <v>151889</v>
      </c>
      <c r="K133" s="55">
        <f t="shared" si="53"/>
        <v>38500</v>
      </c>
      <c r="L133" s="55">
        <f t="shared" si="53"/>
        <v>38500</v>
      </c>
      <c r="M133" s="55">
        <f t="shared" si="53"/>
        <v>38000</v>
      </c>
      <c r="N133" s="55">
        <f t="shared" si="53"/>
        <v>36889</v>
      </c>
      <c r="O133" s="39">
        <f t="shared" si="30"/>
        <v>151889</v>
      </c>
      <c r="P133" s="39">
        <f t="shared" si="31"/>
        <v>0</v>
      </c>
      <c r="Q133" s="55">
        <f t="shared" si="53"/>
        <v>159000</v>
      </c>
      <c r="R133" s="55">
        <f t="shared" si="53"/>
        <v>159000</v>
      </c>
      <c r="S133" s="55">
        <f t="shared" si="53"/>
        <v>166500</v>
      </c>
      <c r="T133" s="55">
        <f t="shared" si="53"/>
        <v>166500</v>
      </c>
      <c r="U133" s="55">
        <f t="shared" si="53"/>
        <v>175500</v>
      </c>
      <c r="V133" s="55">
        <f t="shared" si="53"/>
        <v>175500</v>
      </c>
    </row>
    <row r="134" spans="1:30" ht="15" customHeight="1">
      <c r="A134" s="40"/>
      <c r="B134" s="42" t="s">
        <v>215</v>
      </c>
      <c r="C134" s="43" t="s">
        <v>35</v>
      </c>
      <c r="D134" s="55">
        <f t="shared" si="53"/>
        <v>0</v>
      </c>
      <c r="E134" s="55">
        <f t="shared" si="53"/>
        <v>18310</v>
      </c>
      <c r="F134" s="55">
        <f t="shared" si="53"/>
        <v>18739</v>
      </c>
      <c r="G134" s="55">
        <f t="shared" si="53"/>
        <v>18738.95</v>
      </c>
      <c r="H134" s="55">
        <f t="shared" si="53"/>
        <v>0</v>
      </c>
      <c r="I134" s="55">
        <f t="shared" si="53"/>
        <v>21264</v>
      </c>
      <c r="J134" s="55">
        <f t="shared" si="53"/>
        <v>21264</v>
      </c>
      <c r="K134" s="55">
        <f t="shared" si="53"/>
        <v>5500</v>
      </c>
      <c r="L134" s="55">
        <f t="shared" si="53"/>
        <v>5500</v>
      </c>
      <c r="M134" s="55">
        <f t="shared" si="53"/>
        <v>5500</v>
      </c>
      <c r="N134" s="55">
        <f t="shared" si="53"/>
        <v>4764</v>
      </c>
      <c r="O134" s="39">
        <f t="shared" si="30"/>
        <v>21264</v>
      </c>
      <c r="P134" s="39">
        <f t="shared" si="31"/>
        <v>0</v>
      </c>
      <c r="Q134" s="55">
        <f t="shared" si="53"/>
        <v>40068</v>
      </c>
      <c r="R134" s="55">
        <f t="shared" si="53"/>
        <v>40068</v>
      </c>
      <c r="S134" s="55">
        <f t="shared" si="53"/>
        <v>41958</v>
      </c>
      <c r="T134" s="55">
        <f t="shared" si="53"/>
        <v>41958</v>
      </c>
      <c r="U134" s="55">
        <f t="shared" si="53"/>
        <v>44226</v>
      </c>
      <c r="V134" s="55">
        <f t="shared" si="53"/>
        <v>44226</v>
      </c>
    </row>
    <row r="135" spans="1:30" ht="26.25" customHeight="1">
      <c r="A135" s="40"/>
      <c r="B135" s="67" t="s">
        <v>36</v>
      </c>
      <c r="C135" s="43" t="s">
        <v>37</v>
      </c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39">
        <f t="shared" si="30"/>
        <v>0</v>
      </c>
      <c r="P135" s="39">
        <f t="shared" si="31"/>
        <v>0</v>
      </c>
      <c r="Q135" s="55"/>
      <c r="R135" s="55"/>
      <c r="S135" s="55"/>
      <c r="T135" s="55"/>
      <c r="U135" s="55"/>
      <c r="V135" s="55"/>
    </row>
    <row r="136" spans="1:30" ht="18" customHeight="1">
      <c r="A136" s="40" t="s">
        <v>38</v>
      </c>
      <c r="B136" s="41" t="s">
        <v>216</v>
      </c>
      <c r="C136" s="43" t="s">
        <v>40</v>
      </c>
      <c r="D136" s="46">
        <f t="shared" ref="D136:V136" si="54">D137+D149+D150</f>
        <v>1442</v>
      </c>
      <c r="E136" s="46">
        <f t="shared" si="54"/>
        <v>188241</v>
      </c>
      <c r="F136" s="46">
        <f t="shared" si="54"/>
        <v>215292</v>
      </c>
      <c r="G136" s="46">
        <f t="shared" si="54"/>
        <v>97545</v>
      </c>
      <c r="H136" s="46">
        <f t="shared" si="54"/>
        <v>14768</v>
      </c>
      <c r="I136" s="46">
        <f t="shared" si="54"/>
        <v>174279</v>
      </c>
      <c r="J136" s="46">
        <f t="shared" si="54"/>
        <v>171175</v>
      </c>
      <c r="K136" s="46">
        <f t="shared" si="54"/>
        <v>48526</v>
      </c>
      <c r="L136" s="46">
        <f t="shared" si="54"/>
        <v>45039</v>
      </c>
      <c r="M136" s="46">
        <f t="shared" si="54"/>
        <v>42313</v>
      </c>
      <c r="N136" s="46">
        <f t="shared" si="54"/>
        <v>38401</v>
      </c>
      <c r="O136" s="39">
        <f t="shared" si="30"/>
        <v>174279</v>
      </c>
      <c r="P136" s="39">
        <f t="shared" si="31"/>
        <v>0</v>
      </c>
      <c r="Q136" s="46">
        <f t="shared" si="54"/>
        <v>146918</v>
      </c>
      <c r="R136" s="46">
        <f t="shared" si="54"/>
        <v>146918</v>
      </c>
      <c r="S136" s="46">
        <f t="shared" si="54"/>
        <v>141108</v>
      </c>
      <c r="T136" s="46">
        <f t="shared" si="54"/>
        <v>141108</v>
      </c>
      <c r="U136" s="46">
        <f t="shared" si="54"/>
        <v>136634</v>
      </c>
      <c r="V136" s="46">
        <f t="shared" si="54"/>
        <v>136634</v>
      </c>
    </row>
    <row r="137" spans="1:30" ht="18" customHeight="1">
      <c r="A137" s="56">
        <v>1</v>
      </c>
      <c r="B137" s="41" t="s">
        <v>217</v>
      </c>
      <c r="C137" s="43" t="s">
        <v>42</v>
      </c>
      <c r="D137" s="39">
        <f t="shared" ref="D137:V137" si="55">D138+D139+D141+D142+D143+D144+D147+D148+D140</f>
        <v>1442</v>
      </c>
      <c r="E137" s="39">
        <f t="shared" si="55"/>
        <v>95718</v>
      </c>
      <c r="F137" s="39">
        <f t="shared" si="55"/>
        <v>107747</v>
      </c>
      <c r="G137" s="39">
        <f t="shared" si="55"/>
        <v>0</v>
      </c>
      <c r="H137" s="39">
        <f t="shared" si="55"/>
        <v>14768</v>
      </c>
      <c r="I137" s="39">
        <f t="shared" si="55"/>
        <v>104881</v>
      </c>
      <c r="J137" s="39">
        <f t="shared" si="55"/>
        <v>104881</v>
      </c>
      <c r="K137" s="39">
        <f t="shared" si="55"/>
        <v>27500</v>
      </c>
      <c r="L137" s="39">
        <f t="shared" si="55"/>
        <v>27000</v>
      </c>
      <c r="M137" s="39">
        <f t="shared" si="55"/>
        <v>25200</v>
      </c>
      <c r="N137" s="39">
        <f t="shared" si="55"/>
        <v>25181</v>
      </c>
      <c r="O137" s="39">
        <f t="shared" si="30"/>
        <v>104881</v>
      </c>
      <c r="P137" s="39">
        <f t="shared" si="31"/>
        <v>0</v>
      </c>
      <c r="Q137" s="39">
        <f t="shared" si="55"/>
        <v>92393</v>
      </c>
      <c r="R137" s="39">
        <f t="shared" si="55"/>
        <v>92393</v>
      </c>
      <c r="S137" s="39">
        <f t="shared" si="55"/>
        <v>92468</v>
      </c>
      <c r="T137" s="39">
        <f t="shared" si="55"/>
        <v>92468</v>
      </c>
      <c r="U137" s="39">
        <f t="shared" si="55"/>
        <v>92538</v>
      </c>
      <c r="V137" s="39">
        <f t="shared" si="55"/>
        <v>92538</v>
      </c>
    </row>
    <row r="138" spans="1:30" ht="16.5" customHeight="1">
      <c r="A138" s="56"/>
      <c r="B138" s="42" t="s">
        <v>43</v>
      </c>
      <c r="C138" s="43" t="s">
        <v>42</v>
      </c>
      <c r="D138" s="55">
        <f t="shared" ref="D138:V141" si="56">D19</f>
        <v>0</v>
      </c>
      <c r="E138" s="55">
        <f t="shared" si="56"/>
        <v>28040</v>
      </c>
      <c r="F138" s="55">
        <f t="shared" si="56"/>
        <v>29785</v>
      </c>
      <c r="G138" s="55">
        <f t="shared" si="56"/>
        <v>0</v>
      </c>
      <c r="H138" s="55">
        <f t="shared" si="56"/>
        <v>0</v>
      </c>
      <c r="I138" s="55">
        <f t="shared" si="56"/>
        <v>37174</v>
      </c>
      <c r="J138" s="55">
        <f t="shared" si="56"/>
        <v>37174</v>
      </c>
      <c r="K138" s="55">
        <f t="shared" si="56"/>
        <v>9674</v>
      </c>
      <c r="L138" s="55">
        <f t="shared" si="56"/>
        <v>8436</v>
      </c>
      <c r="M138" s="55">
        <f t="shared" si="56"/>
        <v>9986</v>
      </c>
      <c r="N138" s="55">
        <f t="shared" si="56"/>
        <v>9078</v>
      </c>
      <c r="O138" s="39">
        <f t="shared" si="30"/>
        <v>37174</v>
      </c>
      <c r="P138" s="39">
        <f t="shared" si="31"/>
        <v>0</v>
      </c>
      <c r="Q138" s="55">
        <f t="shared" si="56"/>
        <v>37174</v>
      </c>
      <c r="R138" s="55">
        <f t="shared" si="56"/>
        <v>37174</v>
      </c>
      <c r="S138" s="55">
        <f t="shared" si="56"/>
        <v>37174</v>
      </c>
      <c r="T138" s="55">
        <f t="shared" si="56"/>
        <v>37174</v>
      </c>
      <c r="U138" s="55">
        <f t="shared" si="56"/>
        <v>37174</v>
      </c>
      <c r="V138" s="55">
        <f t="shared" si="56"/>
        <v>37174</v>
      </c>
    </row>
    <row r="139" spans="1:30" ht="12.75" customHeight="1">
      <c r="A139" s="56"/>
      <c r="B139" s="42" t="s">
        <v>44</v>
      </c>
      <c r="C139" s="43" t="s">
        <v>42</v>
      </c>
      <c r="D139" s="55">
        <f t="shared" si="56"/>
        <v>0</v>
      </c>
      <c r="E139" s="55">
        <f t="shared" si="56"/>
        <v>40070</v>
      </c>
      <c r="F139" s="55">
        <f t="shared" si="56"/>
        <v>42804</v>
      </c>
      <c r="G139" s="55">
        <f t="shared" si="56"/>
        <v>0</v>
      </c>
      <c r="H139" s="55">
        <f t="shared" si="56"/>
        <v>0</v>
      </c>
      <c r="I139" s="55">
        <f t="shared" si="56"/>
        <v>34218</v>
      </c>
      <c r="J139" s="55">
        <f t="shared" si="56"/>
        <v>34218</v>
      </c>
      <c r="K139" s="55">
        <f t="shared" si="56"/>
        <v>8600</v>
      </c>
      <c r="L139" s="55">
        <f t="shared" si="56"/>
        <v>8100</v>
      </c>
      <c r="M139" s="55">
        <f t="shared" si="56"/>
        <v>8900</v>
      </c>
      <c r="N139" s="55">
        <f t="shared" si="56"/>
        <v>8618</v>
      </c>
      <c r="O139" s="39">
        <f t="shared" ref="O139:O202" si="57">K139+L139+M139+N139</f>
        <v>34218</v>
      </c>
      <c r="P139" s="39">
        <f t="shared" ref="P139:P202" si="58">I139-O139</f>
        <v>0</v>
      </c>
      <c r="Q139" s="55">
        <f t="shared" si="56"/>
        <v>34218</v>
      </c>
      <c r="R139" s="55">
        <f t="shared" si="56"/>
        <v>34218</v>
      </c>
      <c r="S139" s="55">
        <f t="shared" si="56"/>
        <v>34218</v>
      </c>
      <c r="T139" s="55">
        <f t="shared" si="56"/>
        <v>34218</v>
      </c>
      <c r="U139" s="55">
        <f t="shared" si="56"/>
        <v>34218</v>
      </c>
      <c r="V139" s="55">
        <f t="shared" si="56"/>
        <v>34218</v>
      </c>
    </row>
    <row r="140" spans="1:30" ht="12.75" customHeight="1">
      <c r="A140" s="56"/>
      <c r="B140" s="42" t="s">
        <v>45</v>
      </c>
      <c r="C140" s="43" t="s">
        <v>42</v>
      </c>
      <c r="D140" s="55">
        <f t="shared" si="56"/>
        <v>0</v>
      </c>
      <c r="E140" s="55">
        <f t="shared" si="56"/>
        <v>361</v>
      </c>
      <c r="F140" s="55">
        <f t="shared" si="56"/>
        <v>409</v>
      </c>
      <c r="G140" s="55">
        <f t="shared" si="56"/>
        <v>0</v>
      </c>
      <c r="H140" s="55">
        <f t="shared" si="56"/>
        <v>0</v>
      </c>
      <c r="I140" s="55">
        <f t="shared" si="56"/>
        <v>606</v>
      </c>
      <c r="J140" s="55">
        <f t="shared" si="56"/>
        <v>606</v>
      </c>
      <c r="K140" s="55">
        <f t="shared" si="56"/>
        <v>152</v>
      </c>
      <c r="L140" s="55">
        <f t="shared" si="56"/>
        <v>152</v>
      </c>
      <c r="M140" s="55">
        <f t="shared" si="56"/>
        <v>152</v>
      </c>
      <c r="N140" s="55">
        <f t="shared" si="56"/>
        <v>150</v>
      </c>
      <c r="O140" s="39">
        <f t="shared" si="57"/>
        <v>606</v>
      </c>
      <c r="P140" s="39">
        <f t="shared" si="58"/>
        <v>0</v>
      </c>
      <c r="Q140" s="55">
        <f t="shared" si="56"/>
        <v>606</v>
      </c>
      <c r="R140" s="55">
        <f t="shared" si="56"/>
        <v>606</v>
      </c>
      <c r="S140" s="55">
        <f t="shared" si="56"/>
        <v>606</v>
      </c>
      <c r="T140" s="55">
        <f t="shared" si="56"/>
        <v>606</v>
      </c>
      <c r="U140" s="55">
        <f t="shared" si="56"/>
        <v>606</v>
      </c>
      <c r="V140" s="55">
        <f t="shared" si="56"/>
        <v>606</v>
      </c>
    </row>
    <row r="141" spans="1:30" ht="15" customHeight="1">
      <c r="A141" s="56"/>
      <c r="B141" s="42" t="s">
        <v>46</v>
      </c>
      <c r="C141" s="43" t="s">
        <v>42</v>
      </c>
      <c r="D141" s="55">
        <f t="shared" si="56"/>
        <v>0</v>
      </c>
      <c r="E141" s="55">
        <f t="shared" si="56"/>
        <v>10123</v>
      </c>
      <c r="F141" s="55">
        <f t="shared" si="56"/>
        <v>16316</v>
      </c>
      <c r="G141" s="55">
        <f t="shared" si="56"/>
        <v>0</v>
      </c>
      <c r="H141" s="55">
        <f t="shared" si="56"/>
        <v>11088</v>
      </c>
      <c r="I141" s="55">
        <f t="shared" si="56"/>
        <v>11088</v>
      </c>
      <c r="J141" s="55">
        <f t="shared" si="56"/>
        <v>11088</v>
      </c>
      <c r="K141" s="55">
        <f t="shared" si="56"/>
        <v>3600</v>
      </c>
      <c r="L141" s="55">
        <f t="shared" si="56"/>
        <v>4800</v>
      </c>
      <c r="M141" s="55">
        <f t="shared" si="56"/>
        <v>900</v>
      </c>
      <c r="N141" s="55">
        <f t="shared" si="56"/>
        <v>1788</v>
      </c>
      <c r="O141" s="39">
        <f t="shared" si="57"/>
        <v>11088</v>
      </c>
      <c r="P141" s="39">
        <f t="shared" si="58"/>
        <v>0</v>
      </c>
      <c r="Q141" s="55">
        <f t="shared" si="56"/>
        <v>0</v>
      </c>
      <c r="R141" s="55">
        <f t="shared" si="56"/>
        <v>0</v>
      </c>
      <c r="S141" s="55">
        <f t="shared" si="56"/>
        <v>0</v>
      </c>
      <c r="T141" s="55">
        <f t="shared" si="56"/>
        <v>0</v>
      </c>
      <c r="U141" s="55">
        <f t="shared" si="56"/>
        <v>0</v>
      </c>
      <c r="V141" s="55">
        <f t="shared" si="56"/>
        <v>0</v>
      </c>
    </row>
    <row r="142" spans="1:30" ht="15.75" hidden="1" customHeight="1">
      <c r="A142" s="56"/>
      <c r="B142" s="42" t="s">
        <v>47</v>
      </c>
      <c r="C142" s="43"/>
      <c r="D142" s="44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39">
        <f t="shared" si="57"/>
        <v>0</v>
      </c>
      <c r="P142" s="39">
        <f t="shared" si="58"/>
        <v>0</v>
      </c>
      <c r="Q142" s="45"/>
      <c r="R142" s="45"/>
      <c r="S142" s="45"/>
      <c r="T142" s="45"/>
      <c r="U142" s="45"/>
      <c r="V142" s="45"/>
    </row>
    <row r="143" spans="1:30" ht="14.25">
      <c r="A143" s="56"/>
      <c r="B143" s="42" t="s">
        <v>218</v>
      </c>
      <c r="C143" s="43" t="s">
        <v>42</v>
      </c>
      <c r="D143" s="55">
        <f t="shared" ref="D143:V143" si="59">D24</f>
        <v>1442</v>
      </c>
      <c r="E143" s="55">
        <f t="shared" si="59"/>
        <v>3649</v>
      </c>
      <c r="F143" s="55">
        <f t="shared" si="59"/>
        <v>4958</v>
      </c>
      <c r="G143" s="55">
        <f t="shared" si="59"/>
        <v>0</v>
      </c>
      <c r="H143" s="55">
        <f t="shared" si="59"/>
        <v>3680</v>
      </c>
      <c r="I143" s="55">
        <f t="shared" si="59"/>
        <v>5842</v>
      </c>
      <c r="J143" s="55">
        <f t="shared" si="59"/>
        <v>5842</v>
      </c>
      <c r="K143" s="55">
        <f t="shared" si="59"/>
        <v>1474</v>
      </c>
      <c r="L143" s="55">
        <f t="shared" si="59"/>
        <v>1524</v>
      </c>
      <c r="M143" s="55">
        <f t="shared" si="59"/>
        <v>1274</v>
      </c>
      <c r="N143" s="55">
        <f t="shared" si="59"/>
        <v>1570</v>
      </c>
      <c r="O143" s="39">
        <f t="shared" si="57"/>
        <v>5842</v>
      </c>
      <c r="P143" s="39">
        <f t="shared" si="58"/>
        <v>0</v>
      </c>
      <c r="Q143" s="55">
        <f t="shared" si="59"/>
        <v>5968</v>
      </c>
      <c r="R143" s="55">
        <f t="shared" si="59"/>
        <v>5968</v>
      </c>
      <c r="S143" s="55">
        <f t="shared" si="59"/>
        <v>6043</v>
      </c>
      <c r="T143" s="55">
        <f t="shared" si="59"/>
        <v>6043</v>
      </c>
      <c r="U143" s="55">
        <f t="shared" si="59"/>
        <v>6113</v>
      </c>
      <c r="V143" s="55">
        <f t="shared" si="59"/>
        <v>6113</v>
      </c>
    </row>
    <row r="144" spans="1:30" ht="16.5" customHeight="1">
      <c r="A144" s="56"/>
      <c r="B144" s="42" t="s">
        <v>219</v>
      </c>
      <c r="C144" s="43" t="s">
        <v>42</v>
      </c>
      <c r="D144" s="55">
        <f t="shared" ref="D144:V145" si="60">D30</f>
        <v>0</v>
      </c>
      <c r="E144" s="55">
        <f t="shared" si="60"/>
        <v>13475</v>
      </c>
      <c r="F144" s="55">
        <f t="shared" si="60"/>
        <v>13475</v>
      </c>
      <c r="G144" s="55">
        <f t="shared" si="60"/>
        <v>0</v>
      </c>
      <c r="H144" s="55">
        <f t="shared" si="60"/>
        <v>0</v>
      </c>
      <c r="I144" s="55">
        <f t="shared" si="60"/>
        <v>15953</v>
      </c>
      <c r="J144" s="55">
        <f t="shared" si="60"/>
        <v>15953</v>
      </c>
      <c r="K144" s="55">
        <f t="shared" si="60"/>
        <v>4000</v>
      </c>
      <c r="L144" s="55">
        <f t="shared" si="60"/>
        <v>3988</v>
      </c>
      <c r="M144" s="55">
        <f t="shared" si="60"/>
        <v>3988</v>
      </c>
      <c r="N144" s="55">
        <f t="shared" si="60"/>
        <v>3977</v>
      </c>
      <c r="O144" s="39">
        <f t="shared" si="57"/>
        <v>15953</v>
      </c>
      <c r="P144" s="39">
        <f t="shared" si="58"/>
        <v>0</v>
      </c>
      <c r="Q144" s="55">
        <f t="shared" si="60"/>
        <v>14427</v>
      </c>
      <c r="R144" s="55">
        <f t="shared" si="60"/>
        <v>14427</v>
      </c>
      <c r="S144" s="55">
        <f t="shared" si="60"/>
        <v>14427</v>
      </c>
      <c r="T144" s="55">
        <f t="shared" si="60"/>
        <v>14427</v>
      </c>
      <c r="U144" s="55">
        <f t="shared" si="60"/>
        <v>14427</v>
      </c>
      <c r="V144" s="55">
        <f t="shared" si="60"/>
        <v>14427</v>
      </c>
    </row>
    <row r="145" spans="1:24" ht="14.25" customHeight="1">
      <c r="A145" s="56"/>
      <c r="B145" s="42" t="s">
        <v>220</v>
      </c>
      <c r="C145" s="43" t="s">
        <v>42</v>
      </c>
      <c r="D145" s="55">
        <f t="shared" si="60"/>
        <v>0</v>
      </c>
      <c r="E145" s="55">
        <f t="shared" si="60"/>
        <v>13475</v>
      </c>
      <c r="F145" s="55">
        <f t="shared" si="60"/>
        <v>13475</v>
      </c>
      <c r="G145" s="55">
        <f t="shared" si="60"/>
        <v>0</v>
      </c>
      <c r="H145" s="55">
        <f t="shared" si="60"/>
        <v>0</v>
      </c>
      <c r="I145" s="55">
        <f t="shared" si="60"/>
        <v>15953</v>
      </c>
      <c r="J145" s="55">
        <f t="shared" si="60"/>
        <v>15953</v>
      </c>
      <c r="K145" s="55">
        <f t="shared" si="60"/>
        <v>4000</v>
      </c>
      <c r="L145" s="55">
        <f t="shared" si="60"/>
        <v>3988</v>
      </c>
      <c r="M145" s="55">
        <f t="shared" si="60"/>
        <v>3988</v>
      </c>
      <c r="N145" s="55">
        <f t="shared" si="60"/>
        <v>3977</v>
      </c>
      <c r="O145" s="39">
        <f t="shared" si="57"/>
        <v>15953</v>
      </c>
      <c r="P145" s="39">
        <f t="shared" si="58"/>
        <v>0</v>
      </c>
      <c r="Q145" s="55">
        <f t="shared" si="60"/>
        <v>14427</v>
      </c>
      <c r="R145" s="55">
        <f t="shared" si="60"/>
        <v>14427</v>
      </c>
      <c r="S145" s="55">
        <f t="shared" si="60"/>
        <v>14427</v>
      </c>
      <c r="T145" s="55">
        <f t="shared" si="60"/>
        <v>14427</v>
      </c>
      <c r="U145" s="55">
        <f t="shared" si="60"/>
        <v>14427</v>
      </c>
      <c r="V145" s="55">
        <f t="shared" si="60"/>
        <v>14427</v>
      </c>
    </row>
    <row r="146" spans="1:24" ht="0.75" customHeight="1">
      <c r="A146" s="56"/>
      <c r="B146" s="42" t="s">
        <v>221</v>
      </c>
      <c r="C146" s="43" t="s">
        <v>42</v>
      </c>
      <c r="D146" s="44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39">
        <f t="shared" si="57"/>
        <v>0</v>
      </c>
      <c r="P146" s="39">
        <f t="shared" si="58"/>
        <v>0</v>
      </c>
      <c r="Q146" s="45"/>
      <c r="R146" s="45"/>
      <c r="S146" s="45"/>
      <c r="T146" s="45"/>
      <c r="U146" s="45"/>
      <c r="V146" s="45"/>
    </row>
    <row r="147" spans="1:24" ht="18.75" hidden="1" customHeight="1">
      <c r="A147" s="56"/>
      <c r="B147" s="42" t="s">
        <v>57</v>
      </c>
      <c r="C147" s="43" t="s">
        <v>42</v>
      </c>
      <c r="D147" s="55">
        <f t="shared" ref="D147:V147" si="61">D33</f>
        <v>0</v>
      </c>
      <c r="E147" s="55">
        <f t="shared" si="61"/>
        <v>0</v>
      </c>
      <c r="F147" s="55">
        <f t="shared" si="61"/>
        <v>0</v>
      </c>
      <c r="G147" s="55">
        <f t="shared" si="61"/>
        <v>0</v>
      </c>
      <c r="H147" s="55">
        <f t="shared" si="61"/>
        <v>0</v>
      </c>
      <c r="I147" s="55">
        <f t="shared" si="61"/>
        <v>0</v>
      </c>
      <c r="J147" s="55">
        <f t="shared" si="61"/>
        <v>0</v>
      </c>
      <c r="K147" s="55">
        <f t="shared" si="61"/>
        <v>0</v>
      </c>
      <c r="L147" s="55">
        <f t="shared" si="61"/>
        <v>0</v>
      </c>
      <c r="M147" s="55">
        <f t="shared" si="61"/>
        <v>0</v>
      </c>
      <c r="N147" s="55">
        <f t="shared" si="61"/>
        <v>0</v>
      </c>
      <c r="O147" s="39">
        <f t="shared" si="57"/>
        <v>0</v>
      </c>
      <c r="P147" s="39">
        <f t="shared" si="58"/>
        <v>0</v>
      </c>
      <c r="Q147" s="55">
        <f t="shared" ref="Q147" si="62">Q33</f>
        <v>0</v>
      </c>
      <c r="R147" s="55">
        <f t="shared" si="61"/>
        <v>0</v>
      </c>
      <c r="S147" s="55">
        <f t="shared" si="61"/>
        <v>0</v>
      </c>
      <c r="T147" s="55">
        <f t="shared" si="61"/>
        <v>0</v>
      </c>
      <c r="U147" s="55">
        <f t="shared" si="61"/>
        <v>0</v>
      </c>
      <c r="V147" s="55">
        <f t="shared" si="61"/>
        <v>0</v>
      </c>
    </row>
    <row r="148" spans="1:24" ht="0.75" customHeight="1">
      <c r="A148" s="56"/>
      <c r="B148" s="31" t="s">
        <v>58</v>
      </c>
      <c r="C148" s="43"/>
      <c r="D148" s="44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39">
        <f t="shared" si="57"/>
        <v>0</v>
      </c>
      <c r="P148" s="39">
        <f t="shared" si="58"/>
        <v>0</v>
      </c>
      <c r="Q148" s="45"/>
      <c r="R148" s="45"/>
      <c r="S148" s="45"/>
      <c r="T148" s="45"/>
      <c r="U148" s="45"/>
      <c r="V148" s="45"/>
    </row>
    <row r="149" spans="1:24" ht="18.75" customHeight="1">
      <c r="A149" s="56">
        <v>2</v>
      </c>
      <c r="B149" s="41" t="s">
        <v>59</v>
      </c>
      <c r="C149" s="43" t="s">
        <v>60</v>
      </c>
      <c r="D149" s="57">
        <f t="shared" ref="D149:V150" si="63">D35</f>
        <v>0</v>
      </c>
      <c r="E149" s="57">
        <f t="shared" si="63"/>
        <v>22358</v>
      </c>
      <c r="F149" s="57">
        <f t="shared" si="63"/>
        <v>27380</v>
      </c>
      <c r="G149" s="57">
        <f t="shared" si="63"/>
        <v>27380</v>
      </c>
      <c r="H149" s="57">
        <f t="shared" si="63"/>
        <v>0</v>
      </c>
      <c r="I149" s="57">
        <f t="shared" si="63"/>
        <v>23104</v>
      </c>
      <c r="J149" s="57">
        <f t="shared" si="63"/>
        <v>20000</v>
      </c>
      <c r="K149" s="57">
        <f t="shared" si="63"/>
        <v>8000</v>
      </c>
      <c r="L149" s="57">
        <f t="shared" si="63"/>
        <v>7000</v>
      </c>
      <c r="M149" s="57">
        <f t="shared" si="63"/>
        <v>6000</v>
      </c>
      <c r="N149" s="57">
        <f t="shared" si="63"/>
        <v>2104</v>
      </c>
      <c r="O149" s="39">
        <f t="shared" si="57"/>
        <v>23104</v>
      </c>
      <c r="P149" s="39">
        <f t="shared" si="58"/>
        <v>0</v>
      </c>
      <c r="Q149" s="57">
        <f t="shared" si="63"/>
        <v>25766</v>
      </c>
      <c r="R149" s="57">
        <f t="shared" si="63"/>
        <v>25766</v>
      </c>
      <c r="S149" s="57">
        <f t="shared" si="63"/>
        <v>25766</v>
      </c>
      <c r="T149" s="57">
        <f t="shared" si="63"/>
        <v>25766</v>
      </c>
      <c r="U149" s="57">
        <f t="shared" si="63"/>
        <v>25766</v>
      </c>
      <c r="V149" s="57">
        <f t="shared" si="63"/>
        <v>25766</v>
      </c>
    </row>
    <row r="150" spans="1:24" ht="15.75" customHeight="1">
      <c r="A150" s="56">
        <v>3</v>
      </c>
      <c r="B150" s="41" t="s">
        <v>222</v>
      </c>
      <c r="C150" s="43" t="s">
        <v>62</v>
      </c>
      <c r="D150" s="57">
        <f t="shared" si="63"/>
        <v>0</v>
      </c>
      <c r="E150" s="57">
        <f t="shared" si="63"/>
        <v>70165</v>
      </c>
      <c r="F150" s="57">
        <f t="shared" si="63"/>
        <v>80165</v>
      </c>
      <c r="G150" s="57">
        <f t="shared" si="63"/>
        <v>70165</v>
      </c>
      <c r="H150" s="57">
        <f t="shared" si="63"/>
        <v>0</v>
      </c>
      <c r="I150" s="57">
        <f t="shared" si="63"/>
        <v>46294</v>
      </c>
      <c r="J150" s="57">
        <f t="shared" si="63"/>
        <v>46294</v>
      </c>
      <c r="K150" s="57">
        <f t="shared" si="63"/>
        <v>13026</v>
      </c>
      <c r="L150" s="57">
        <f t="shared" si="63"/>
        <v>11039</v>
      </c>
      <c r="M150" s="57">
        <f t="shared" si="63"/>
        <v>11113</v>
      </c>
      <c r="N150" s="57">
        <f t="shared" si="63"/>
        <v>11116</v>
      </c>
      <c r="O150" s="39">
        <f t="shared" si="57"/>
        <v>46294</v>
      </c>
      <c r="P150" s="39">
        <f t="shared" si="58"/>
        <v>0</v>
      </c>
      <c r="Q150" s="57">
        <f t="shared" si="63"/>
        <v>28759</v>
      </c>
      <c r="R150" s="57">
        <f t="shared" si="63"/>
        <v>28759</v>
      </c>
      <c r="S150" s="57">
        <f t="shared" si="63"/>
        <v>22874</v>
      </c>
      <c r="T150" s="57">
        <f t="shared" si="63"/>
        <v>22874</v>
      </c>
      <c r="U150" s="57">
        <f t="shared" si="63"/>
        <v>18330</v>
      </c>
      <c r="V150" s="57">
        <f t="shared" si="63"/>
        <v>18330</v>
      </c>
    </row>
    <row r="151" spans="1:24" ht="19.5" customHeight="1">
      <c r="A151" s="40" t="s">
        <v>63</v>
      </c>
      <c r="B151" s="41" t="s">
        <v>64</v>
      </c>
      <c r="C151" s="34"/>
      <c r="D151" s="46">
        <f t="shared" ref="D151:G151" si="64">D152+D156+D164+D171+D174+D169</f>
        <v>-21057</v>
      </c>
      <c r="E151" s="46">
        <f t="shared" si="64"/>
        <v>-32481</v>
      </c>
      <c r="F151" s="46">
        <f t="shared" si="64"/>
        <v>-67695.02</v>
      </c>
      <c r="G151" s="46">
        <f t="shared" si="64"/>
        <v>-61488.78</v>
      </c>
      <c r="H151" s="46">
        <f>H152+H156+H164+H171+H174+H169+H178</f>
        <v>0</v>
      </c>
      <c r="I151" s="46">
        <f>I152+I156+I164+I171+I174+I169+I178</f>
        <v>-15674</v>
      </c>
      <c r="J151" s="46">
        <f>J152+J156+J164+J171+J174+J169+J178</f>
        <v>-12583</v>
      </c>
      <c r="K151" s="46">
        <f>K152+K156+K164+K171+K174+K169+K178</f>
        <v>-4656</v>
      </c>
      <c r="L151" s="46">
        <f t="shared" ref="L151:N151" si="65">L152+L156+L164+L171+L174+L169+L178</f>
        <v>-5033</v>
      </c>
      <c r="M151" s="46">
        <f t="shared" si="65"/>
        <v>-4244</v>
      </c>
      <c r="N151" s="46">
        <f t="shared" si="65"/>
        <v>-1741</v>
      </c>
      <c r="O151" s="39">
        <f t="shared" si="57"/>
        <v>-15674</v>
      </c>
      <c r="P151" s="39">
        <f t="shared" si="58"/>
        <v>0</v>
      </c>
      <c r="Q151" s="46">
        <f t="shared" ref="Q151:V151" si="66">Q152+Q156+Q164+Q171+Q174+Q169+Q178</f>
        <v>-24412</v>
      </c>
      <c r="R151" s="46">
        <f t="shared" si="66"/>
        <v>11060</v>
      </c>
      <c r="S151" s="46">
        <f t="shared" si="66"/>
        <v>-21972</v>
      </c>
      <c r="T151" s="46">
        <f t="shared" si="66"/>
        <v>11564</v>
      </c>
      <c r="U151" s="46">
        <f t="shared" si="66"/>
        <v>-24270</v>
      </c>
      <c r="V151" s="46">
        <f t="shared" si="66"/>
        <v>12026</v>
      </c>
    </row>
    <row r="152" spans="1:24" ht="25.5" customHeight="1">
      <c r="A152" s="56">
        <v>1</v>
      </c>
      <c r="B152" s="23" t="s">
        <v>223</v>
      </c>
      <c r="C152" s="43">
        <v>16.02</v>
      </c>
      <c r="D152" s="57">
        <f t="shared" ref="D152:V152" si="67">D153+D155+D154</f>
        <v>3302</v>
      </c>
      <c r="E152" s="57">
        <f t="shared" si="67"/>
        <v>3528</v>
      </c>
      <c r="F152" s="57">
        <f t="shared" si="67"/>
        <v>3528</v>
      </c>
      <c r="G152" s="57">
        <f t="shared" si="67"/>
        <v>3765.62</v>
      </c>
      <c r="H152" s="57">
        <f t="shared" si="67"/>
        <v>0</v>
      </c>
      <c r="I152" s="57">
        <f t="shared" si="67"/>
        <v>4094</v>
      </c>
      <c r="J152" s="57">
        <f t="shared" si="67"/>
        <v>4094</v>
      </c>
      <c r="K152" s="57">
        <f t="shared" si="67"/>
        <v>1023</v>
      </c>
      <c r="L152" s="57">
        <f t="shared" si="67"/>
        <v>1024</v>
      </c>
      <c r="M152" s="57">
        <f t="shared" si="67"/>
        <v>1023</v>
      </c>
      <c r="N152" s="57">
        <f t="shared" si="67"/>
        <v>1024</v>
      </c>
      <c r="O152" s="39">
        <f t="shared" si="57"/>
        <v>4094</v>
      </c>
      <c r="P152" s="39">
        <f t="shared" si="58"/>
        <v>0</v>
      </c>
      <c r="Q152" s="57">
        <f t="shared" si="67"/>
        <v>4180</v>
      </c>
      <c r="R152" s="57">
        <f t="shared" si="67"/>
        <v>4180</v>
      </c>
      <c r="S152" s="57">
        <f t="shared" si="67"/>
        <v>4370</v>
      </c>
      <c r="T152" s="57">
        <f t="shared" si="67"/>
        <v>4370</v>
      </c>
      <c r="U152" s="57">
        <f t="shared" si="67"/>
        <v>4525</v>
      </c>
      <c r="V152" s="57">
        <f t="shared" si="67"/>
        <v>4525</v>
      </c>
    </row>
    <row r="153" spans="1:24" ht="22.5" customHeight="1">
      <c r="A153" s="56"/>
      <c r="B153" s="42" t="s">
        <v>66</v>
      </c>
      <c r="C153" s="43" t="s">
        <v>67</v>
      </c>
      <c r="D153" s="55">
        <f t="shared" ref="D153:V156" si="68">D40</f>
        <v>227</v>
      </c>
      <c r="E153" s="55">
        <f t="shared" si="68"/>
        <v>228</v>
      </c>
      <c r="F153" s="55">
        <f t="shared" si="68"/>
        <v>228</v>
      </c>
      <c r="G153" s="55">
        <f t="shared" si="68"/>
        <v>247.4</v>
      </c>
      <c r="H153" s="55">
        <f t="shared" si="68"/>
        <v>0</v>
      </c>
      <c r="I153" s="55">
        <f t="shared" si="68"/>
        <v>260</v>
      </c>
      <c r="J153" s="55">
        <f t="shared" si="68"/>
        <v>260</v>
      </c>
      <c r="K153" s="55">
        <f t="shared" si="68"/>
        <v>65</v>
      </c>
      <c r="L153" s="55">
        <f t="shared" si="68"/>
        <v>65</v>
      </c>
      <c r="M153" s="55">
        <f t="shared" si="68"/>
        <v>65</v>
      </c>
      <c r="N153" s="55">
        <f t="shared" si="68"/>
        <v>65</v>
      </c>
      <c r="O153" s="39">
        <f t="shared" si="57"/>
        <v>260</v>
      </c>
      <c r="P153" s="39">
        <f t="shared" si="58"/>
        <v>0</v>
      </c>
      <c r="Q153" s="55">
        <f t="shared" si="68"/>
        <v>270</v>
      </c>
      <c r="R153" s="55">
        <f t="shared" si="68"/>
        <v>270</v>
      </c>
      <c r="S153" s="55">
        <f t="shared" si="68"/>
        <v>280</v>
      </c>
      <c r="T153" s="55">
        <f t="shared" si="68"/>
        <v>280</v>
      </c>
      <c r="U153" s="55">
        <f t="shared" si="68"/>
        <v>290</v>
      </c>
      <c r="V153" s="55">
        <f t="shared" si="68"/>
        <v>290</v>
      </c>
    </row>
    <row r="154" spans="1:24" ht="18" customHeight="1">
      <c r="A154" s="56"/>
      <c r="B154" s="31" t="s">
        <v>68</v>
      </c>
      <c r="C154" s="43" t="s">
        <v>69</v>
      </c>
      <c r="D154" s="55">
        <f t="shared" si="68"/>
        <v>3017</v>
      </c>
      <c r="E154" s="55">
        <f t="shared" si="68"/>
        <v>3000</v>
      </c>
      <c r="F154" s="55">
        <f t="shared" si="68"/>
        <v>3000</v>
      </c>
      <c r="G154" s="55">
        <f t="shared" si="68"/>
        <v>2778.34</v>
      </c>
      <c r="H154" s="55">
        <f t="shared" si="68"/>
        <v>0</v>
      </c>
      <c r="I154" s="55">
        <f t="shared" si="68"/>
        <v>3014</v>
      </c>
      <c r="J154" s="55">
        <f t="shared" si="68"/>
        <v>3014</v>
      </c>
      <c r="K154" s="55">
        <f t="shared" si="68"/>
        <v>753</v>
      </c>
      <c r="L154" s="55">
        <f t="shared" si="68"/>
        <v>754</v>
      </c>
      <c r="M154" s="55">
        <f t="shared" si="68"/>
        <v>753</v>
      </c>
      <c r="N154" s="55">
        <f t="shared" si="68"/>
        <v>754</v>
      </c>
      <c r="O154" s="39">
        <f t="shared" si="57"/>
        <v>3014</v>
      </c>
      <c r="P154" s="39">
        <f t="shared" si="58"/>
        <v>0</v>
      </c>
      <c r="Q154" s="55">
        <f t="shared" si="68"/>
        <v>3050</v>
      </c>
      <c r="R154" s="55">
        <f t="shared" si="68"/>
        <v>3050</v>
      </c>
      <c r="S154" s="55">
        <f t="shared" si="68"/>
        <v>3190</v>
      </c>
      <c r="T154" s="55">
        <f t="shared" si="68"/>
        <v>3190</v>
      </c>
      <c r="U154" s="55">
        <f t="shared" si="68"/>
        <v>3300</v>
      </c>
      <c r="V154" s="55">
        <f t="shared" si="68"/>
        <v>3300</v>
      </c>
    </row>
    <row r="155" spans="1:24" ht="18.75" customHeight="1">
      <c r="A155" s="56"/>
      <c r="B155" s="42" t="s">
        <v>224</v>
      </c>
      <c r="C155" s="43" t="s">
        <v>71</v>
      </c>
      <c r="D155" s="55">
        <f t="shared" si="68"/>
        <v>58</v>
      </c>
      <c r="E155" s="55">
        <f t="shared" si="68"/>
        <v>300</v>
      </c>
      <c r="F155" s="55">
        <f t="shared" si="68"/>
        <v>300</v>
      </c>
      <c r="G155" s="55">
        <f t="shared" si="68"/>
        <v>739.88</v>
      </c>
      <c r="H155" s="55">
        <f t="shared" si="68"/>
        <v>0</v>
      </c>
      <c r="I155" s="55">
        <f t="shared" si="68"/>
        <v>820</v>
      </c>
      <c r="J155" s="55">
        <f t="shared" si="68"/>
        <v>820</v>
      </c>
      <c r="K155" s="55">
        <f t="shared" si="68"/>
        <v>205</v>
      </c>
      <c r="L155" s="55">
        <f t="shared" si="68"/>
        <v>205</v>
      </c>
      <c r="M155" s="55">
        <f t="shared" si="68"/>
        <v>205</v>
      </c>
      <c r="N155" s="55">
        <f t="shared" si="68"/>
        <v>205</v>
      </c>
      <c r="O155" s="39">
        <f t="shared" si="57"/>
        <v>820</v>
      </c>
      <c r="P155" s="39">
        <f t="shared" si="58"/>
        <v>0</v>
      </c>
      <c r="Q155" s="55">
        <f t="shared" si="68"/>
        <v>860</v>
      </c>
      <c r="R155" s="55">
        <f t="shared" si="68"/>
        <v>860</v>
      </c>
      <c r="S155" s="55">
        <f t="shared" si="68"/>
        <v>900</v>
      </c>
      <c r="T155" s="55">
        <f t="shared" si="68"/>
        <v>900</v>
      </c>
      <c r="U155" s="55">
        <f t="shared" si="68"/>
        <v>935</v>
      </c>
      <c r="V155" s="55">
        <f t="shared" si="68"/>
        <v>935</v>
      </c>
    </row>
    <row r="156" spans="1:24" ht="15" customHeight="1">
      <c r="A156" s="56">
        <v>2</v>
      </c>
      <c r="B156" s="41" t="s">
        <v>225</v>
      </c>
      <c r="C156" s="43" t="s">
        <v>73</v>
      </c>
      <c r="D156" s="39">
        <f t="shared" si="68"/>
        <v>4337</v>
      </c>
      <c r="E156" s="39">
        <f t="shared" si="68"/>
        <v>2650</v>
      </c>
      <c r="F156" s="39">
        <f t="shared" si="68"/>
        <v>2650</v>
      </c>
      <c r="G156" s="39">
        <f t="shared" si="68"/>
        <v>8759.33</v>
      </c>
      <c r="H156" s="39">
        <f t="shared" si="68"/>
        <v>0</v>
      </c>
      <c r="I156" s="39">
        <f t="shared" si="68"/>
        <v>5143</v>
      </c>
      <c r="J156" s="39">
        <f t="shared" si="68"/>
        <v>5143</v>
      </c>
      <c r="K156" s="39">
        <f t="shared" si="68"/>
        <v>1284</v>
      </c>
      <c r="L156" s="39">
        <f t="shared" si="68"/>
        <v>1287</v>
      </c>
      <c r="M156" s="39">
        <f t="shared" si="68"/>
        <v>1285</v>
      </c>
      <c r="N156" s="39">
        <f t="shared" si="68"/>
        <v>1287</v>
      </c>
      <c r="O156" s="39">
        <f t="shared" si="57"/>
        <v>5143</v>
      </c>
      <c r="P156" s="39">
        <f t="shared" si="58"/>
        <v>0</v>
      </c>
      <c r="Q156" s="39">
        <f t="shared" si="68"/>
        <v>5194</v>
      </c>
      <c r="R156" s="39">
        <f t="shared" si="68"/>
        <v>5194</v>
      </c>
      <c r="S156" s="39">
        <f t="shared" si="68"/>
        <v>5435</v>
      </c>
      <c r="T156" s="39">
        <f t="shared" si="68"/>
        <v>5435</v>
      </c>
      <c r="U156" s="39">
        <f t="shared" si="68"/>
        <v>5671</v>
      </c>
      <c r="V156" s="39">
        <f t="shared" si="68"/>
        <v>5671</v>
      </c>
    </row>
    <row r="157" spans="1:24" ht="12.75" hidden="1" customHeight="1">
      <c r="A157" s="56"/>
      <c r="B157" s="42" t="s">
        <v>74</v>
      </c>
      <c r="C157" s="43" t="s">
        <v>75</v>
      </c>
      <c r="D157" s="44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39">
        <f t="shared" si="57"/>
        <v>0</v>
      </c>
      <c r="P157" s="39">
        <f t="shared" si="58"/>
        <v>0</v>
      </c>
      <c r="Q157" s="45"/>
      <c r="R157" s="45"/>
      <c r="S157" s="45"/>
      <c r="T157" s="45"/>
      <c r="U157" s="45"/>
      <c r="V157" s="45"/>
    </row>
    <row r="158" spans="1:24" ht="15" hidden="1" customHeight="1">
      <c r="A158" s="56"/>
      <c r="B158" s="42" t="s">
        <v>76</v>
      </c>
      <c r="C158" s="43" t="s">
        <v>77</v>
      </c>
      <c r="D158" s="44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39">
        <f t="shared" si="57"/>
        <v>0</v>
      </c>
      <c r="P158" s="39">
        <f t="shared" si="58"/>
        <v>0</v>
      </c>
      <c r="Q158" s="45"/>
      <c r="R158" s="45"/>
      <c r="S158" s="45"/>
      <c r="T158" s="45"/>
      <c r="U158" s="45"/>
      <c r="V158" s="45"/>
    </row>
    <row r="159" spans="1:24" ht="30.75" customHeight="1">
      <c r="A159" s="56"/>
      <c r="B159" s="31" t="s">
        <v>78</v>
      </c>
      <c r="C159" s="43" t="s">
        <v>79</v>
      </c>
      <c r="D159" s="55">
        <f t="shared" ref="D159:V160" si="69">D46</f>
        <v>4290</v>
      </c>
      <c r="E159" s="55">
        <f t="shared" si="69"/>
        <v>2600</v>
      </c>
      <c r="F159" s="55">
        <f t="shared" si="69"/>
        <v>2600</v>
      </c>
      <c r="G159" s="55">
        <f t="shared" si="69"/>
        <v>4746.57</v>
      </c>
      <c r="H159" s="55">
        <f t="shared" si="69"/>
        <v>0</v>
      </c>
      <c r="I159" s="55">
        <f t="shared" si="69"/>
        <v>830</v>
      </c>
      <c r="J159" s="55">
        <f t="shared" si="69"/>
        <v>830</v>
      </c>
      <c r="K159" s="55">
        <f t="shared" si="69"/>
        <v>207</v>
      </c>
      <c r="L159" s="55">
        <f t="shared" si="69"/>
        <v>208</v>
      </c>
      <c r="M159" s="55">
        <f t="shared" si="69"/>
        <v>207</v>
      </c>
      <c r="N159" s="55">
        <f t="shared" si="69"/>
        <v>208</v>
      </c>
      <c r="O159" s="39">
        <f t="shared" si="57"/>
        <v>830</v>
      </c>
      <c r="P159" s="39">
        <f t="shared" si="58"/>
        <v>0</v>
      </c>
      <c r="Q159" s="55">
        <f t="shared" si="69"/>
        <v>870</v>
      </c>
      <c r="R159" s="55">
        <f t="shared" si="69"/>
        <v>870</v>
      </c>
      <c r="S159" s="55">
        <f t="shared" si="69"/>
        <v>910</v>
      </c>
      <c r="T159" s="55">
        <f t="shared" si="69"/>
        <v>910</v>
      </c>
      <c r="U159" s="55">
        <f t="shared" si="69"/>
        <v>945</v>
      </c>
      <c r="V159" s="55">
        <f t="shared" si="69"/>
        <v>945</v>
      </c>
    </row>
    <row r="160" spans="1:24" ht="16.5" customHeight="1">
      <c r="A160" s="56"/>
      <c r="B160" s="42" t="s">
        <v>80</v>
      </c>
      <c r="C160" s="43" t="s">
        <v>81</v>
      </c>
      <c r="D160" s="55">
        <f t="shared" si="69"/>
        <v>0</v>
      </c>
      <c r="E160" s="55">
        <f t="shared" si="69"/>
        <v>0</v>
      </c>
      <c r="F160" s="55">
        <f t="shared" si="69"/>
        <v>0</v>
      </c>
      <c r="G160" s="55">
        <f>G47</f>
        <v>3990</v>
      </c>
      <c r="H160" s="55">
        <f t="shared" si="69"/>
        <v>0</v>
      </c>
      <c r="I160" s="55">
        <f t="shared" si="69"/>
        <v>4290</v>
      </c>
      <c r="J160" s="55">
        <f t="shared" si="69"/>
        <v>4290</v>
      </c>
      <c r="K160" s="55">
        <f t="shared" si="69"/>
        <v>1072</v>
      </c>
      <c r="L160" s="55">
        <f t="shared" si="69"/>
        <v>1073</v>
      </c>
      <c r="M160" s="55">
        <f t="shared" si="69"/>
        <v>1072</v>
      </c>
      <c r="N160" s="55">
        <f t="shared" si="69"/>
        <v>1073</v>
      </c>
      <c r="O160" s="39">
        <f t="shared" si="57"/>
        <v>4290</v>
      </c>
      <c r="P160" s="39">
        <f t="shared" si="58"/>
        <v>0</v>
      </c>
      <c r="Q160" s="55">
        <f t="shared" si="69"/>
        <v>4300</v>
      </c>
      <c r="R160" s="55">
        <f t="shared" si="69"/>
        <v>4300</v>
      </c>
      <c r="S160" s="55">
        <f t="shared" si="69"/>
        <v>4500</v>
      </c>
      <c r="T160" s="55">
        <f t="shared" si="69"/>
        <v>4500</v>
      </c>
      <c r="U160" s="55">
        <f t="shared" si="69"/>
        <v>4700</v>
      </c>
      <c r="V160" s="55">
        <f t="shared" si="69"/>
        <v>4700</v>
      </c>
      <c r="X160" s="60"/>
    </row>
    <row r="161" spans="1:22" ht="16.5" hidden="1" customHeight="1">
      <c r="A161" s="56"/>
      <c r="B161" s="42" t="s">
        <v>82</v>
      </c>
      <c r="C161" s="43" t="s">
        <v>83</v>
      </c>
      <c r="D161" s="44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39">
        <f t="shared" si="57"/>
        <v>0</v>
      </c>
      <c r="P161" s="39">
        <f t="shared" si="58"/>
        <v>0</v>
      </c>
      <c r="Q161" s="45"/>
      <c r="R161" s="45"/>
      <c r="S161" s="45"/>
      <c r="T161" s="45"/>
      <c r="U161" s="45"/>
      <c r="V161" s="45"/>
    </row>
    <row r="162" spans="1:22" ht="15.75" customHeight="1">
      <c r="A162" s="56"/>
      <c r="B162" s="42" t="s">
        <v>84</v>
      </c>
      <c r="C162" s="43" t="s">
        <v>85</v>
      </c>
      <c r="D162" s="55">
        <f t="shared" ref="D162:V162" si="70">D163</f>
        <v>47</v>
      </c>
      <c r="E162" s="55">
        <f t="shared" si="70"/>
        <v>50</v>
      </c>
      <c r="F162" s="55">
        <f t="shared" si="70"/>
        <v>50</v>
      </c>
      <c r="G162" s="55">
        <f t="shared" si="70"/>
        <v>22.76</v>
      </c>
      <c r="H162" s="55">
        <f t="shared" si="70"/>
        <v>0</v>
      </c>
      <c r="I162" s="55">
        <f t="shared" si="70"/>
        <v>23</v>
      </c>
      <c r="J162" s="55">
        <f t="shared" si="70"/>
        <v>23</v>
      </c>
      <c r="K162" s="55">
        <f t="shared" si="70"/>
        <v>5</v>
      </c>
      <c r="L162" s="55">
        <f t="shared" si="70"/>
        <v>6</v>
      </c>
      <c r="M162" s="55">
        <f t="shared" si="70"/>
        <v>6</v>
      </c>
      <c r="N162" s="55">
        <f t="shared" si="70"/>
        <v>6</v>
      </c>
      <c r="O162" s="39">
        <f t="shared" si="57"/>
        <v>23</v>
      </c>
      <c r="P162" s="39">
        <f t="shared" si="58"/>
        <v>0</v>
      </c>
      <c r="Q162" s="55">
        <f t="shared" si="70"/>
        <v>24</v>
      </c>
      <c r="R162" s="55">
        <f t="shared" si="70"/>
        <v>24</v>
      </c>
      <c r="S162" s="55">
        <f t="shared" si="70"/>
        <v>25</v>
      </c>
      <c r="T162" s="55">
        <f t="shared" si="70"/>
        <v>25</v>
      </c>
      <c r="U162" s="55">
        <f t="shared" si="70"/>
        <v>26</v>
      </c>
      <c r="V162" s="55">
        <f t="shared" si="70"/>
        <v>26</v>
      </c>
    </row>
    <row r="163" spans="1:22" ht="18.75" customHeight="1">
      <c r="A163" s="56"/>
      <c r="B163" s="42" t="s">
        <v>86</v>
      </c>
      <c r="C163" s="43" t="s">
        <v>87</v>
      </c>
      <c r="D163" s="63">
        <f t="shared" ref="D163:V163" si="71">D50</f>
        <v>47</v>
      </c>
      <c r="E163" s="63">
        <f t="shared" si="71"/>
        <v>50</v>
      </c>
      <c r="F163" s="63">
        <f t="shared" si="71"/>
        <v>50</v>
      </c>
      <c r="G163" s="63">
        <f t="shared" si="71"/>
        <v>22.76</v>
      </c>
      <c r="H163" s="63">
        <f t="shared" si="71"/>
        <v>0</v>
      </c>
      <c r="I163" s="63">
        <f t="shared" si="71"/>
        <v>23</v>
      </c>
      <c r="J163" s="63">
        <f t="shared" si="71"/>
        <v>23</v>
      </c>
      <c r="K163" s="63">
        <f t="shared" si="71"/>
        <v>5</v>
      </c>
      <c r="L163" s="63">
        <f t="shared" si="71"/>
        <v>6</v>
      </c>
      <c r="M163" s="63">
        <f t="shared" si="71"/>
        <v>6</v>
      </c>
      <c r="N163" s="63">
        <f t="shared" si="71"/>
        <v>6</v>
      </c>
      <c r="O163" s="39">
        <f t="shared" si="57"/>
        <v>23</v>
      </c>
      <c r="P163" s="39">
        <f t="shared" si="58"/>
        <v>0</v>
      </c>
      <c r="Q163" s="63">
        <f t="shared" si="71"/>
        <v>24</v>
      </c>
      <c r="R163" s="63">
        <f t="shared" si="71"/>
        <v>24</v>
      </c>
      <c r="S163" s="63">
        <f t="shared" si="71"/>
        <v>25</v>
      </c>
      <c r="T163" s="63">
        <f t="shared" si="71"/>
        <v>25</v>
      </c>
      <c r="U163" s="63">
        <f t="shared" si="71"/>
        <v>26</v>
      </c>
      <c r="V163" s="63">
        <f t="shared" si="71"/>
        <v>26</v>
      </c>
    </row>
    <row r="164" spans="1:22" ht="18.75" customHeight="1">
      <c r="A164" s="56">
        <v>3</v>
      </c>
      <c r="B164" s="41" t="s">
        <v>88</v>
      </c>
      <c r="C164" s="43">
        <v>33.020000000000003</v>
      </c>
      <c r="D164" s="57">
        <f t="shared" ref="D164:V164" si="72">D165+D166+D167+D168</f>
        <v>1248</v>
      </c>
      <c r="E164" s="57">
        <f t="shared" si="72"/>
        <v>1614</v>
      </c>
      <c r="F164" s="57">
        <f t="shared" si="72"/>
        <v>1614</v>
      </c>
      <c r="G164" s="57">
        <f t="shared" si="72"/>
        <v>1505.39</v>
      </c>
      <c r="H164" s="57">
        <f t="shared" si="72"/>
        <v>0</v>
      </c>
      <c r="I164" s="57">
        <f t="shared" si="72"/>
        <v>1550</v>
      </c>
      <c r="J164" s="57">
        <f t="shared" si="72"/>
        <v>1550</v>
      </c>
      <c r="K164" s="57">
        <f t="shared" si="72"/>
        <v>388</v>
      </c>
      <c r="L164" s="57">
        <f t="shared" si="72"/>
        <v>388</v>
      </c>
      <c r="M164" s="57">
        <f t="shared" si="72"/>
        <v>387</v>
      </c>
      <c r="N164" s="57">
        <f t="shared" si="72"/>
        <v>387</v>
      </c>
      <c r="O164" s="39">
        <f t="shared" si="57"/>
        <v>1550</v>
      </c>
      <c r="P164" s="39">
        <f t="shared" si="58"/>
        <v>0</v>
      </c>
      <c r="Q164" s="57">
        <f t="shared" si="72"/>
        <v>1617</v>
      </c>
      <c r="R164" s="57">
        <f t="shared" si="72"/>
        <v>1617</v>
      </c>
      <c r="S164" s="57">
        <f t="shared" si="72"/>
        <v>1688</v>
      </c>
      <c r="T164" s="57">
        <f t="shared" si="72"/>
        <v>1688</v>
      </c>
      <c r="U164" s="57">
        <f t="shared" si="72"/>
        <v>1755</v>
      </c>
      <c r="V164" s="57">
        <f t="shared" si="72"/>
        <v>1755</v>
      </c>
    </row>
    <row r="165" spans="1:22" ht="18.75" customHeight="1">
      <c r="A165" s="56"/>
      <c r="B165" s="42" t="s">
        <v>226</v>
      </c>
      <c r="C165" s="43" t="s">
        <v>90</v>
      </c>
      <c r="D165" s="57">
        <f t="shared" ref="D165:V166" si="73">D52</f>
        <v>1231</v>
      </c>
      <c r="E165" s="57">
        <f t="shared" si="73"/>
        <v>1595</v>
      </c>
      <c r="F165" s="57">
        <f t="shared" si="73"/>
        <v>1595</v>
      </c>
      <c r="G165" s="57">
        <f t="shared" si="73"/>
        <v>1490.99</v>
      </c>
      <c r="H165" s="57">
        <f t="shared" si="73"/>
        <v>0</v>
      </c>
      <c r="I165" s="57">
        <f t="shared" si="73"/>
        <v>1535</v>
      </c>
      <c r="J165" s="57">
        <f t="shared" si="73"/>
        <v>1535</v>
      </c>
      <c r="K165" s="57">
        <f t="shared" si="73"/>
        <v>384</v>
      </c>
      <c r="L165" s="57">
        <f t="shared" si="73"/>
        <v>384</v>
      </c>
      <c r="M165" s="57">
        <f t="shared" si="73"/>
        <v>384</v>
      </c>
      <c r="N165" s="57">
        <f t="shared" si="73"/>
        <v>383</v>
      </c>
      <c r="O165" s="39">
        <f t="shared" si="57"/>
        <v>1535</v>
      </c>
      <c r="P165" s="39">
        <f t="shared" si="58"/>
        <v>0</v>
      </c>
      <c r="Q165" s="57">
        <f t="shared" si="73"/>
        <v>1600</v>
      </c>
      <c r="R165" s="57">
        <f t="shared" si="73"/>
        <v>1600</v>
      </c>
      <c r="S165" s="57">
        <f t="shared" si="73"/>
        <v>1670</v>
      </c>
      <c r="T165" s="57">
        <f t="shared" si="73"/>
        <v>1670</v>
      </c>
      <c r="U165" s="57">
        <f t="shared" si="73"/>
        <v>1735</v>
      </c>
      <c r="V165" s="57">
        <f t="shared" si="73"/>
        <v>1735</v>
      </c>
    </row>
    <row r="166" spans="1:22" ht="15" customHeight="1">
      <c r="A166" s="56"/>
      <c r="B166" s="42" t="s">
        <v>91</v>
      </c>
      <c r="C166" s="43" t="s">
        <v>92</v>
      </c>
      <c r="D166" s="63">
        <f t="shared" si="73"/>
        <v>14</v>
      </c>
      <c r="E166" s="63">
        <f t="shared" si="73"/>
        <v>15</v>
      </c>
      <c r="F166" s="63">
        <f t="shared" si="73"/>
        <v>15</v>
      </c>
      <c r="G166" s="63">
        <f t="shared" si="73"/>
        <v>9.4</v>
      </c>
      <c r="H166" s="63">
        <f t="shared" si="73"/>
        <v>0</v>
      </c>
      <c r="I166" s="63">
        <f t="shared" si="73"/>
        <v>10</v>
      </c>
      <c r="J166" s="63">
        <f t="shared" si="73"/>
        <v>10</v>
      </c>
      <c r="K166" s="63">
        <f t="shared" si="73"/>
        <v>2</v>
      </c>
      <c r="L166" s="63">
        <f t="shared" si="73"/>
        <v>3</v>
      </c>
      <c r="M166" s="63">
        <f t="shared" si="73"/>
        <v>2</v>
      </c>
      <c r="N166" s="63">
        <f t="shared" si="73"/>
        <v>3</v>
      </c>
      <c r="O166" s="39">
        <f t="shared" si="57"/>
        <v>10</v>
      </c>
      <c r="P166" s="39">
        <f t="shared" si="58"/>
        <v>0</v>
      </c>
      <c r="Q166" s="63">
        <f t="shared" si="73"/>
        <v>11</v>
      </c>
      <c r="R166" s="63">
        <f t="shared" si="73"/>
        <v>11</v>
      </c>
      <c r="S166" s="63">
        <f t="shared" si="73"/>
        <v>12</v>
      </c>
      <c r="T166" s="63">
        <f t="shared" si="73"/>
        <v>12</v>
      </c>
      <c r="U166" s="63">
        <f t="shared" si="73"/>
        <v>13</v>
      </c>
      <c r="V166" s="63">
        <f t="shared" si="73"/>
        <v>13</v>
      </c>
    </row>
    <row r="167" spans="1:22" ht="17.25" hidden="1" customHeight="1">
      <c r="A167" s="56"/>
      <c r="B167" s="42" t="s">
        <v>93</v>
      </c>
      <c r="C167" s="43" t="s">
        <v>94</v>
      </c>
      <c r="D167" s="44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39">
        <f t="shared" si="57"/>
        <v>0</v>
      </c>
      <c r="P167" s="39">
        <f t="shared" si="58"/>
        <v>0</v>
      </c>
      <c r="Q167" s="45"/>
      <c r="R167" s="45"/>
      <c r="S167" s="45"/>
      <c r="T167" s="45"/>
      <c r="U167" s="45"/>
      <c r="V167" s="45"/>
    </row>
    <row r="168" spans="1:22" ht="19.5" customHeight="1">
      <c r="A168" s="56"/>
      <c r="B168" s="42" t="s">
        <v>88</v>
      </c>
      <c r="C168" s="43" t="s">
        <v>95</v>
      </c>
      <c r="D168" s="63">
        <f t="shared" ref="D168:V168" si="74">D55</f>
        <v>3</v>
      </c>
      <c r="E168" s="63">
        <f t="shared" si="74"/>
        <v>4</v>
      </c>
      <c r="F168" s="63">
        <f t="shared" si="74"/>
        <v>4</v>
      </c>
      <c r="G168" s="63">
        <f t="shared" si="74"/>
        <v>5</v>
      </c>
      <c r="H168" s="63">
        <f t="shared" si="74"/>
        <v>0</v>
      </c>
      <c r="I168" s="63">
        <f t="shared" si="74"/>
        <v>5</v>
      </c>
      <c r="J168" s="63">
        <f t="shared" si="74"/>
        <v>5</v>
      </c>
      <c r="K168" s="63">
        <f t="shared" si="74"/>
        <v>2</v>
      </c>
      <c r="L168" s="63">
        <f t="shared" si="74"/>
        <v>1</v>
      </c>
      <c r="M168" s="63">
        <f t="shared" si="74"/>
        <v>1</v>
      </c>
      <c r="N168" s="63">
        <f t="shared" si="74"/>
        <v>1</v>
      </c>
      <c r="O168" s="39">
        <f t="shared" si="57"/>
        <v>5</v>
      </c>
      <c r="P168" s="39">
        <f t="shared" si="58"/>
        <v>0</v>
      </c>
      <c r="Q168" s="63">
        <f t="shared" si="74"/>
        <v>6</v>
      </c>
      <c r="R168" s="63">
        <f t="shared" si="74"/>
        <v>6</v>
      </c>
      <c r="S168" s="63">
        <f t="shared" si="74"/>
        <v>6</v>
      </c>
      <c r="T168" s="63">
        <f t="shared" si="74"/>
        <v>6</v>
      </c>
      <c r="U168" s="63">
        <f t="shared" si="74"/>
        <v>7</v>
      </c>
      <c r="V168" s="63">
        <f t="shared" si="74"/>
        <v>7</v>
      </c>
    </row>
    <row r="169" spans="1:22" ht="19.5" customHeight="1">
      <c r="A169" s="56">
        <v>4</v>
      </c>
      <c r="B169" s="41" t="s">
        <v>96</v>
      </c>
      <c r="C169" s="43">
        <v>35.020000000000003</v>
      </c>
      <c r="D169" s="57">
        <f t="shared" ref="D169:V169" si="75">D170</f>
        <v>96</v>
      </c>
      <c r="E169" s="57">
        <f t="shared" si="75"/>
        <v>100</v>
      </c>
      <c r="F169" s="57">
        <f t="shared" si="75"/>
        <v>100</v>
      </c>
      <c r="G169" s="57">
        <f t="shared" si="75"/>
        <v>62.48</v>
      </c>
      <c r="H169" s="57">
        <f t="shared" si="75"/>
        <v>0</v>
      </c>
      <c r="I169" s="57">
        <f t="shared" si="75"/>
        <v>65</v>
      </c>
      <c r="J169" s="57">
        <f t="shared" si="75"/>
        <v>65</v>
      </c>
      <c r="K169" s="57">
        <f t="shared" si="75"/>
        <v>17</v>
      </c>
      <c r="L169" s="57">
        <f t="shared" si="75"/>
        <v>16</v>
      </c>
      <c r="M169" s="57">
        <f t="shared" si="75"/>
        <v>16</v>
      </c>
      <c r="N169" s="57">
        <f t="shared" si="75"/>
        <v>16</v>
      </c>
      <c r="O169" s="39">
        <f t="shared" si="57"/>
        <v>65</v>
      </c>
      <c r="P169" s="39">
        <f t="shared" si="58"/>
        <v>0</v>
      </c>
      <c r="Q169" s="57">
        <f t="shared" si="75"/>
        <v>68</v>
      </c>
      <c r="R169" s="57">
        <f t="shared" si="75"/>
        <v>68</v>
      </c>
      <c r="S169" s="57">
        <f t="shared" si="75"/>
        <v>70</v>
      </c>
      <c r="T169" s="57">
        <f t="shared" si="75"/>
        <v>70</v>
      </c>
      <c r="U169" s="57">
        <f t="shared" si="75"/>
        <v>73</v>
      </c>
      <c r="V169" s="57">
        <f t="shared" si="75"/>
        <v>73</v>
      </c>
    </row>
    <row r="170" spans="1:22" ht="19.5" customHeight="1">
      <c r="A170" s="56"/>
      <c r="B170" s="42" t="s">
        <v>97</v>
      </c>
      <c r="C170" s="43" t="s">
        <v>98</v>
      </c>
      <c r="D170" s="55">
        <f t="shared" ref="D170:V170" si="76">D57</f>
        <v>96</v>
      </c>
      <c r="E170" s="55">
        <f t="shared" si="76"/>
        <v>100</v>
      </c>
      <c r="F170" s="55">
        <f t="shared" si="76"/>
        <v>100</v>
      </c>
      <c r="G170" s="55">
        <f t="shared" si="76"/>
        <v>62.48</v>
      </c>
      <c r="H170" s="55">
        <f t="shared" si="76"/>
        <v>0</v>
      </c>
      <c r="I170" s="55">
        <f t="shared" si="76"/>
        <v>65</v>
      </c>
      <c r="J170" s="55">
        <f t="shared" si="76"/>
        <v>65</v>
      </c>
      <c r="K170" s="55">
        <f t="shared" si="76"/>
        <v>17</v>
      </c>
      <c r="L170" s="55">
        <f t="shared" si="76"/>
        <v>16</v>
      </c>
      <c r="M170" s="55">
        <f t="shared" si="76"/>
        <v>16</v>
      </c>
      <c r="N170" s="55">
        <f t="shared" si="76"/>
        <v>16</v>
      </c>
      <c r="O170" s="39">
        <f t="shared" si="57"/>
        <v>65</v>
      </c>
      <c r="P170" s="39">
        <f t="shared" si="58"/>
        <v>0</v>
      </c>
      <c r="Q170" s="55">
        <f t="shared" si="76"/>
        <v>68</v>
      </c>
      <c r="R170" s="55">
        <f t="shared" si="76"/>
        <v>68</v>
      </c>
      <c r="S170" s="55">
        <f t="shared" si="76"/>
        <v>70</v>
      </c>
      <c r="T170" s="55">
        <f t="shared" si="76"/>
        <v>70</v>
      </c>
      <c r="U170" s="55">
        <f t="shared" si="76"/>
        <v>73</v>
      </c>
      <c r="V170" s="55">
        <f t="shared" si="76"/>
        <v>73</v>
      </c>
    </row>
    <row r="171" spans="1:22" ht="19.5" customHeight="1">
      <c r="A171" s="56">
        <v>5</v>
      </c>
      <c r="B171" s="41" t="s">
        <v>99</v>
      </c>
      <c r="C171" s="43">
        <v>36.020000000000003</v>
      </c>
      <c r="D171" s="57">
        <f t="shared" ref="D171:V171" si="77">D172+D173</f>
        <v>249</v>
      </c>
      <c r="E171" s="57">
        <f t="shared" si="77"/>
        <v>3</v>
      </c>
      <c r="F171" s="57">
        <f t="shared" si="77"/>
        <v>3</v>
      </c>
      <c r="G171" s="57">
        <f t="shared" si="77"/>
        <v>8.42</v>
      </c>
      <c r="H171" s="57">
        <f t="shared" si="77"/>
        <v>0</v>
      </c>
      <c r="I171" s="57">
        <f t="shared" si="77"/>
        <v>1</v>
      </c>
      <c r="J171" s="57">
        <f t="shared" si="77"/>
        <v>1</v>
      </c>
      <c r="K171" s="57">
        <f t="shared" si="77"/>
        <v>1</v>
      </c>
      <c r="L171" s="57">
        <f t="shared" si="77"/>
        <v>0</v>
      </c>
      <c r="M171" s="57">
        <f t="shared" si="77"/>
        <v>0</v>
      </c>
      <c r="N171" s="57">
        <f t="shared" si="77"/>
        <v>0</v>
      </c>
      <c r="O171" s="39">
        <f t="shared" si="57"/>
        <v>1</v>
      </c>
      <c r="P171" s="39">
        <f t="shared" si="58"/>
        <v>0</v>
      </c>
      <c r="Q171" s="57">
        <f t="shared" si="77"/>
        <v>1</v>
      </c>
      <c r="R171" s="57">
        <f t="shared" si="77"/>
        <v>1</v>
      </c>
      <c r="S171" s="57">
        <f t="shared" si="77"/>
        <v>1</v>
      </c>
      <c r="T171" s="57">
        <f t="shared" si="77"/>
        <v>1</v>
      </c>
      <c r="U171" s="57">
        <f t="shared" si="77"/>
        <v>2</v>
      </c>
      <c r="V171" s="57">
        <f t="shared" si="77"/>
        <v>2</v>
      </c>
    </row>
    <row r="172" spans="1:22" ht="18" hidden="1" customHeight="1">
      <c r="A172" s="56"/>
      <c r="B172" s="42" t="s">
        <v>227</v>
      </c>
      <c r="C172" s="43" t="s">
        <v>101</v>
      </c>
      <c r="D172" s="44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39">
        <f t="shared" si="57"/>
        <v>0</v>
      </c>
      <c r="P172" s="39">
        <f t="shared" si="58"/>
        <v>0</v>
      </c>
      <c r="Q172" s="45"/>
      <c r="R172" s="45"/>
      <c r="S172" s="45"/>
      <c r="T172" s="45"/>
      <c r="U172" s="45"/>
      <c r="V172" s="45"/>
    </row>
    <row r="173" spans="1:22" ht="18" customHeight="1">
      <c r="A173" s="56"/>
      <c r="B173" s="42" t="s">
        <v>104</v>
      </c>
      <c r="C173" s="43" t="s">
        <v>105</v>
      </c>
      <c r="D173" s="55">
        <f t="shared" ref="D173:V173" si="78">D61</f>
        <v>249</v>
      </c>
      <c r="E173" s="55">
        <f t="shared" si="78"/>
        <v>3</v>
      </c>
      <c r="F173" s="55">
        <f t="shared" si="78"/>
        <v>3</v>
      </c>
      <c r="G173" s="55">
        <f t="shared" si="78"/>
        <v>8.42</v>
      </c>
      <c r="H173" s="55">
        <f t="shared" si="78"/>
        <v>0</v>
      </c>
      <c r="I173" s="55">
        <f t="shared" si="78"/>
        <v>1</v>
      </c>
      <c r="J173" s="55">
        <f t="shared" si="78"/>
        <v>1</v>
      </c>
      <c r="K173" s="55">
        <f t="shared" si="78"/>
        <v>1</v>
      </c>
      <c r="L173" s="55">
        <f t="shared" si="78"/>
        <v>0</v>
      </c>
      <c r="M173" s="55">
        <f t="shared" si="78"/>
        <v>0</v>
      </c>
      <c r="N173" s="55">
        <f t="shared" si="78"/>
        <v>0</v>
      </c>
      <c r="O173" s="39">
        <f t="shared" si="57"/>
        <v>1</v>
      </c>
      <c r="P173" s="39">
        <f t="shared" si="58"/>
        <v>0</v>
      </c>
      <c r="Q173" s="55">
        <f t="shared" si="78"/>
        <v>1</v>
      </c>
      <c r="R173" s="55">
        <f t="shared" si="78"/>
        <v>1</v>
      </c>
      <c r="S173" s="55">
        <f t="shared" si="78"/>
        <v>1</v>
      </c>
      <c r="T173" s="55">
        <f t="shared" si="78"/>
        <v>1</v>
      </c>
      <c r="U173" s="55">
        <f t="shared" si="78"/>
        <v>2</v>
      </c>
      <c r="V173" s="55">
        <f t="shared" si="78"/>
        <v>2</v>
      </c>
    </row>
    <row r="174" spans="1:22" ht="15" customHeight="1">
      <c r="A174" s="56">
        <v>4</v>
      </c>
      <c r="B174" s="41" t="s">
        <v>106</v>
      </c>
      <c r="C174" s="43">
        <v>37.020000000000003</v>
      </c>
      <c r="D174" s="57">
        <f t="shared" ref="D174:V174" si="79">D175+D176+D177</f>
        <v>-30289</v>
      </c>
      <c r="E174" s="57">
        <f t="shared" si="79"/>
        <v>-40376</v>
      </c>
      <c r="F174" s="57">
        <f t="shared" si="79"/>
        <v>-75590.02</v>
      </c>
      <c r="G174" s="57">
        <f t="shared" si="79"/>
        <v>-75590.02</v>
      </c>
      <c r="H174" s="57">
        <f t="shared" si="79"/>
        <v>0</v>
      </c>
      <c r="I174" s="57">
        <f t="shared" si="79"/>
        <v>-26527</v>
      </c>
      <c r="J174" s="57">
        <f t="shared" si="79"/>
        <v>-23436</v>
      </c>
      <c r="K174" s="57">
        <f t="shared" si="79"/>
        <v>-7369</v>
      </c>
      <c r="L174" s="57">
        <f t="shared" si="79"/>
        <v>-7748</v>
      </c>
      <c r="M174" s="57">
        <f t="shared" si="79"/>
        <v>-6955</v>
      </c>
      <c r="N174" s="57">
        <f t="shared" si="79"/>
        <v>-4455</v>
      </c>
      <c r="O174" s="39">
        <f t="shared" si="57"/>
        <v>-26527</v>
      </c>
      <c r="P174" s="39">
        <f t="shared" si="58"/>
        <v>0</v>
      </c>
      <c r="Q174" s="57">
        <f t="shared" si="79"/>
        <v>-35472</v>
      </c>
      <c r="R174" s="57">
        <f t="shared" si="79"/>
        <v>0</v>
      </c>
      <c r="S174" s="57">
        <f t="shared" si="79"/>
        <v>-33536</v>
      </c>
      <c r="T174" s="57">
        <f t="shared" si="79"/>
        <v>0</v>
      </c>
      <c r="U174" s="57">
        <f t="shared" si="79"/>
        <v>-36296</v>
      </c>
      <c r="V174" s="57">
        <f t="shared" si="79"/>
        <v>0</v>
      </c>
    </row>
    <row r="175" spans="1:22" ht="15" customHeight="1">
      <c r="A175" s="56"/>
      <c r="B175" s="42" t="s">
        <v>107</v>
      </c>
      <c r="C175" s="43" t="s">
        <v>108</v>
      </c>
      <c r="D175" s="57">
        <f t="shared" ref="D175:V176" si="80">D63</f>
        <v>10</v>
      </c>
      <c r="E175" s="57">
        <f t="shared" si="80"/>
        <v>0</v>
      </c>
      <c r="F175" s="57">
        <f t="shared" si="80"/>
        <v>0</v>
      </c>
      <c r="G175" s="57">
        <f t="shared" si="80"/>
        <v>0</v>
      </c>
      <c r="H175" s="57">
        <f t="shared" si="80"/>
        <v>0</v>
      </c>
      <c r="I175" s="57">
        <f t="shared" si="80"/>
        <v>0</v>
      </c>
      <c r="J175" s="57">
        <f t="shared" si="80"/>
        <v>0</v>
      </c>
      <c r="K175" s="57">
        <f t="shared" si="80"/>
        <v>0</v>
      </c>
      <c r="L175" s="57">
        <f t="shared" si="80"/>
        <v>0</v>
      </c>
      <c r="M175" s="57">
        <f t="shared" si="80"/>
        <v>0</v>
      </c>
      <c r="N175" s="57">
        <f t="shared" si="80"/>
        <v>0</v>
      </c>
      <c r="O175" s="39">
        <f t="shared" si="57"/>
        <v>0</v>
      </c>
      <c r="P175" s="39">
        <f t="shared" si="58"/>
        <v>0</v>
      </c>
      <c r="Q175" s="57">
        <f t="shared" si="80"/>
        <v>0</v>
      </c>
      <c r="R175" s="57">
        <f t="shared" si="80"/>
        <v>0</v>
      </c>
      <c r="S175" s="57">
        <f t="shared" si="80"/>
        <v>0</v>
      </c>
      <c r="T175" s="57">
        <f t="shared" si="80"/>
        <v>0</v>
      </c>
      <c r="U175" s="57">
        <f t="shared" si="80"/>
        <v>0</v>
      </c>
      <c r="V175" s="57">
        <f t="shared" si="80"/>
        <v>0</v>
      </c>
    </row>
    <row r="176" spans="1:22" ht="17.25" customHeight="1">
      <c r="A176" s="56"/>
      <c r="B176" s="42" t="s">
        <v>228</v>
      </c>
      <c r="C176" s="43" t="s">
        <v>110</v>
      </c>
      <c r="D176" s="57">
        <f t="shared" si="80"/>
        <v>-30299</v>
      </c>
      <c r="E176" s="57">
        <f t="shared" si="80"/>
        <v>-40376</v>
      </c>
      <c r="F176" s="57">
        <f t="shared" si="80"/>
        <v>-75590.02</v>
      </c>
      <c r="G176" s="57">
        <f t="shared" si="80"/>
        <v>-75590.02</v>
      </c>
      <c r="H176" s="57">
        <f t="shared" si="80"/>
        <v>0</v>
      </c>
      <c r="I176" s="57">
        <f t="shared" si="80"/>
        <v>-26527</v>
      </c>
      <c r="J176" s="57">
        <f t="shared" si="80"/>
        <v>-23436</v>
      </c>
      <c r="K176" s="57">
        <f t="shared" si="80"/>
        <v>-7369</v>
      </c>
      <c r="L176" s="57">
        <f t="shared" si="80"/>
        <v>-7748</v>
      </c>
      <c r="M176" s="57">
        <f t="shared" si="80"/>
        <v>-6955</v>
      </c>
      <c r="N176" s="57">
        <f t="shared" si="80"/>
        <v>-4455</v>
      </c>
      <c r="O176" s="39">
        <f t="shared" si="57"/>
        <v>-26527</v>
      </c>
      <c r="P176" s="39">
        <f t="shared" si="58"/>
        <v>0</v>
      </c>
      <c r="Q176" s="57">
        <f t="shared" si="80"/>
        <v>-35472</v>
      </c>
      <c r="R176" s="57">
        <f t="shared" si="80"/>
        <v>0</v>
      </c>
      <c r="S176" s="57">
        <f t="shared" si="80"/>
        <v>-33536</v>
      </c>
      <c r="T176" s="57">
        <f t="shared" si="80"/>
        <v>0</v>
      </c>
      <c r="U176" s="57">
        <f t="shared" si="80"/>
        <v>-36296</v>
      </c>
      <c r="V176" s="57">
        <f t="shared" si="80"/>
        <v>0</v>
      </c>
    </row>
    <row r="177" spans="1:22" ht="15.75" customHeight="1">
      <c r="A177" s="56"/>
      <c r="B177" s="42" t="s">
        <v>113</v>
      </c>
      <c r="C177" s="43" t="s">
        <v>114</v>
      </c>
      <c r="D177" s="44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39">
        <f t="shared" si="57"/>
        <v>0</v>
      </c>
      <c r="P177" s="39">
        <f t="shared" si="58"/>
        <v>0</v>
      </c>
      <c r="Q177" s="45"/>
      <c r="R177" s="45"/>
      <c r="S177" s="45"/>
      <c r="T177" s="45"/>
      <c r="U177" s="45"/>
      <c r="V177" s="45"/>
    </row>
    <row r="178" spans="1:22" ht="16.5" customHeight="1">
      <c r="A178" s="56">
        <v>7</v>
      </c>
      <c r="B178" s="41" t="s">
        <v>115</v>
      </c>
      <c r="C178" s="43">
        <v>39.020000000000003</v>
      </c>
      <c r="D178" s="44"/>
      <c r="E178" s="45"/>
      <c r="F178" s="45"/>
      <c r="G178" s="45"/>
      <c r="H178" s="45">
        <f>H67</f>
        <v>0</v>
      </c>
      <c r="I178" s="45">
        <f t="shared" ref="I178:V180" si="81">I67</f>
        <v>0</v>
      </c>
      <c r="J178" s="45">
        <f t="shared" si="81"/>
        <v>0</v>
      </c>
      <c r="K178" s="45">
        <f t="shared" si="81"/>
        <v>0</v>
      </c>
      <c r="L178" s="45">
        <f t="shared" si="81"/>
        <v>0</v>
      </c>
      <c r="M178" s="45">
        <f t="shared" si="81"/>
        <v>0</v>
      </c>
      <c r="N178" s="45">
        <f t="shared" si="81"/>
        <v>0</v>
      </c>
      <c r="O178" s="39">
        <f t="shared" si="57"/>
        <v>0</v>
      </c>
      <c r="P178" s="39">
        <f t="shared" si="58"/>
        <v>0</v>
      </c>
      <c r="Q178" s="45">
        <f t="shared" si="81"/>
        <v>0</v>
      </c>
      <c r="R178" s="45">
        <f t="shared" si="81"/>
        <v>0</v>
      </c>
      <c r="S178" s="45">
        <f t="shared" si="81"/>
        <v>0</v>
      </c>
      <c r="T178" s="45">
        <f t="shared" si="81"/>
        <v>0</v>
      </c>
      <c r="U178" s="45">
        <f t="shared" si="81"/>
        <v>0</v>
      </c>
      <c r="V178" s="45">
        <f t="shared" si="81"/>
        <v>0</v>
      </c>
    </row>
    <row r="179" spans="1:22" ht="14.25" customHeight="1">
      <c r="A179" s="56"/>
      <c r="B179" s="42" t="s">
        <v>116</v>
      </c>
      <c r="C179" s="43" t="s">
        <v>117</v>
      </c>
      <c r="D179" s="44"/>
      <c r="E179" s="45"/>
      <c r="F179" s="45"/>
      <c r="G179" s="45"/>
      <c r="H179" s="45">
        <f>H68</f>
        <v>0</v>
      </c>
      <c r="I179" s="45">
        <f t="shared" si="81"/>
        <v>0</v>
      </c>
      <c r="J179" s="45">
        <f t="shared" si="81"/>
        <v>0</v>
      </c>
      <c r="K179" s="45">
        <f t="shared" si="81"/>
        <v>0</v>
      </c>
      <c r="L179" s="45">
        <f t="shared" si="81"/>
        <v>0</v>
      </c>
      <c r="M179" s="45">
        <f t="shared" si="81"/>
        <v>0</v>
      </c>
      <c r="N179" s="45">
        <f t="shared" si="81"/>
        <v>0</v>
      </c>
      <c r="O179" s="39">
        <f t="shared" si="57"/>
        <v>0</v>
      </c>
      <c r="P179" s="39">
        <f t="shared" si="58"/>
        <v>0</v>
      </c>
      <c r="Q179" s="45">
        <f t="shared" si="81"/>
        <v>0</v>
      </c>
      <c r="R179" s="45">
        <f t="shared" si="81"/>
        <v>0</v>
      </c>
      <c r="S179" s="45">
        <f t="shared" si="81"/>
        <v>0</v>
      </c>
      <c r="T179" s="45">
        <f t="shared" si="81"/>
        <v>0</v>
      </c>
      <c r="U179" s="45">
        <f t="shared" si="81"/>
        <v>0</v>
      </c>
      <c r="V179" s="45">
        <f t="shared" si="81"/>
        <v>0</v>
      </c>
    </row>
    <row r="180" spans="1:22" ht="14.25" customHeight="1">
      <c r="A180" s="56"/>
      <c r="B180" s="42" t="s">
        <v>118</v>
      </c>
      <c r="C180" s="43" t="s">
        <v>119</v>
      </c>
      <c r="D180" s="44"/>
      <c r="E180" s="45"/>
      <c r="F180" s="45"/>
      <c r="G180" s="45"/>
      <c r="H180" s="45">
        <f>H69</f>
        <v>0</v>
      </c>
      <c r="I180" s="45">
        <f t="shared" si="81"/>
        <v>0</v>
      </c>
      <c r="J180" s="45">
        <f t="shared" si="81"/>
        <v>0</v>
      </c>
      <c r="K180" s="45">
        <f t="shared" si="81"/>
        <v>0</v>
      </c>
      <c r="L180" s="45">
        <f t="shared" si="81"/>
        <v>0</v>
      </c>
      <c r="M180" s="45">
        <f t="shared" si="81"/>
        <v>0</v>
      </c>
      <c r="N180" s="45">
        <f t="shared" si="81"/>
        <v>0</v>
      </c>
      <c r="O180" s="39">
        <f t="shared" si="57"/>
        <v>0</v>
      </c>
      <c r="P180" s="39">
        <f t="shared" si="58"/>
        <v>0</v>
      </c>
      <c r="Q180" s="45">
        <f t="shared" si="81"/>
        <v>0</v>
      </c>
      <c r="R180" s="45">
        <f t="shared" si="81"/>
        <v>0</v>
      </c>
      <c r="S180" s="45">
        <f t="shared" si="81"/>
        <v>0</v>
      </c>
      <c r="T180" s="45">
        <f t="shared" si="81"/>
        <v>0</v>
      </c>
      <c r="U180" s="45">
        <f t="shared" si="81"/>
        <v>0</v>
      </c>
      <c r="V180" s="45">
        <f t="shared" si="81"/>
        <v>0</v>
      </c>
    </row>
    <row r="181" spans="1:22" ht="14.25" customHeight="1">
      <c r="A181" s="56"/>
      <c r="B181" s="42" t="s">
        <v>229</v>
      </c>
      <c r="C181" s="43">
        <v>40.020000000000003</v>
      </c>
      <c r="D181" s="44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39">
        <f t="shared" si="57"/>
        <v>0</v>
      </c>
      <c r="P181" s="39">
        <f t="shared" si="58"/>
        <v>0</v>
      </c>
      <c r="Q181" s="45"/>
      <c r="R181" s="45"/>
      <c r="S181" s="45"/>
      <c r="T181" s="45"/>
      <c r="U181" s="45"/>
      <c r="V181" s="45"/>
    </row>
    <row r="182" spans="1:22" ht="17.25" customHeight="1">
      <c r="A182" s="40" t="s">
        <v>123</v>
      </c>
      <c r="B182" s="41" t="s">
        <v>124</v>
      </c>
      <c r="C182" s="43" t="s">
        <v>125</v>
      </c>
      <c r="D182" s="46">
        <f t="shared" ref="D182:V182" si="82">D183</f>
        <v>0</v>
      </c>
      <c r="E182" s="46">
        <f t="shared" si="82"/>
        <v>6450</v>
      </c>
      <c r="F182" s="46">
        <f t="shared" si="82"/>
        <v>7645</v>
      </c>
      <c r="G182" s="46">
        <f t="shared" si="82"/>
        <v>7350</v>
      </c>
      <c r="H182" s="46">
        <f t="shared" si="82"/>
        <v>2866</v>
      </c>
      <c r="I182" s="46">
        <f t="shared" si="82"/>
        <v>8366</v>
      </c>
      <c r="J182" s="46">
        <f t="shared" si="82"/>
        <v>8366</v>
      </c>
      <c r="K182" s="46">
        <f t="shared" si="82"/>
        <v>2525</v>
      </c>
      <c r="L182" s="46">
        <f t="shared" si="82"/>
        <v>2541</v>
      </c>
      <c r="M182" s="46">
        <f t="shared" si="82"/>
        <v>1925</v>
      </c>
      <c r="N182" s="46">
        <f t="shared" si="82"/>
        <v>1375</v>
      </c>
      <c r="O182" s="39">
        <f t="shared" si="57"/>
        <v>8366</v>
      </c>
      <c r="P182" s="39">
        <f t="shared" si="58"/>
        <v>0</v>
      </c>
      <c r="Q182" s="46">
        <f t="shared" si="82"/>
        <v>8366</v>
      </c>
      <c r="R182" s="46">
        <f t="shared" si="82"/>
        <v>8366</v>
      </c>
      <c r="S182" s="46">
        <f t="shared" si="82"/>
        <v>8366</v>
      </c>
      <c r="T182" s="46">
        <f t="shared" si="82"/>
        <v>8366</v>
      </c>
      <c r="U182" s="46">
        <f t="shared" si="82"/>
        <v>8366</v>
      </c>
      <c r="V182" s="46">
        <f t="shared" si="82"/>
        <v>8366</v>
      </c>
    </row>
    <row r="183" spans="1:22" ht="16.5" customHeight="1">
      <c r="A183" s="56"/>
      <c r="B183" s="42" t="s">
        <v>126</v>
      </c>
      <c r="C183" s="43">
        <v>42.02</v>
      </c>
      <c r="D183" s="39">
        <f t="shared" ref="D183" si="83">D187+D188+D189+D191+D192+D195</f>
        <v>0</v>
      </c>
      <c r="E183" s="39">
        <f t="shared" ref="E183:G183" si="84">E187+E188+E189+E191+E192+E194+E195</f>
        <v>6450</v>
      </c>
      <c r="F183" s="39">
        <f t="shared" si="84"/>
        <v>7645</v>
      </c>
      <c r="G183" s="39">
        <f t="shared" si="84"/>
        <v>7350</v>
      </c>
      <c r="H183" s="39">
        <f>H187+H188+H189+H191+H192+H194+H195</f>
        <v>2866</v>
      </c>
      <c r="I183" s="39">
        <f t="shared" ref="I183:V183" si="85">I187+I188+I189+I191+I192+I194+I195</f>
        <v>8366</v>
      </c>
      <c r="J183" s="39">
        <f t="shared" si="85"/>
        <v>8366</v>
      </c>
      <c r="K183" s="39">
        <f t="shared" si="85"/>
        <v>2525</v>
      </c>
      <c r="L183" s="39">
        <f t="shared" si="85"/>
        <v>2541</v>
      </c>
      <c r="M183" s="39">
        <f t="shared" si="85"/>
        <v>1925</v>
      </c>
      <c r="N183" s="39">
        <f t="shared" si="85"/>
        <v>1375</v>
      </c>
      <c r="O183" s="39">
        <f t="shared" si="57"/>
        <v>8366</v>
      </c>
      <c r="P183" s="39">
        <f t="shared" si="58"/>
        <v>0</v>
      </c>
      <c r="Q183" s="39">
        <f t="shared" si="85"/>
        <v>8366</v>
      </c>
      <c r="R183" s="39">
        <f t="shared" si="85"/>
        <v>8366</v>
      </c>
      <c r="S183" s="39">
        <f t="shared" si="85"/>
        <v>8366</v>
      </c>
      <c r="T183" s="39">
        <f t="shared" si="85"/>
        <v>8366</v>
      </c>
      <c r="U183" s="39">
        <f t="shared" si="85"/>
        <v>8366</v>
      </c>
      <c r="V183" s="39">
        <f t="shared" si="85"/>
        <v>8366</v>
      </c>
    </row>
    <row r="184" spans="1:22" ht="20.25" hidden="1" customHeight="1">
      <c r="A184" s="56"/>
      <c r="B184" s="42" t="s">
        <v>127</v>
      </c>
      <c r="C184" s="43" t="s">
        <v>128</v>
      </c>
      <c r="D184" s="44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39">
        <f t="shared" si="57"/>
        <v>0</v>
      </c>
      <c r="P184" s="39">
        <f t="shared" si="58"/>
        <v>0</v>
      </c>
      <c r="Q184" s="45"/>
      <c r="R184" s="45"/>
      <c r="S184" s="45"/>
      <c r="T184" s="45"/>
      <c r="U184" s="45"/>
      <c r="V184" s="45"/>
    </row>
    <row r="185" spans="1:22" ht="19.5" hidden="1" customHeight="1">
      <c r="A185" s="56"/>
      <c r="B185" s="42" t="s">
        <v>139</v>
      </c>
      <c r="C185" s="43" t="s">
        <v>140</v>
      </c>
      <c r="D185" s="44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39">
        <f t="shared" si="57"/>
        <v>0</v>
      </c>
      <c r="P185" s="39">
        <f t="shared" si="58"/>
        <v>0</v>
      </c>
      <c r="Q185" s="45"/>
      <c r="R185" s="45"/>
      <c r="S185" s="45"/>
      <c r="T185" s="45"/>
      <c r="U185" s="45"/>
      <c r="V185" s="45"/>
    </row>
    <row r="186" spans="1:22" ht="17.25" hidden="1" customHeight="1">
      <c r="A186" s="56"/>
      <c r="B186" s="42" t="s">
        <v>141</v>
      </c>
      <c r="C186" s="43" t="s">
        <v>142</v>
      </c>
      <c r="D186" s="44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39">
        <f t="shared" si="57"/>
        <v>0</v>
      </c>
      <c r="P186" s="39">
        <f t="shared" si="58"/>
        <v>0</v>
      </c>
      <c r="Q186" s="45"/>
      <c r="R186" s="45"/>
      <c r="S186" s="45"/>
      <c r="T186" s="45"/>
      <c r="U186" s="45"/>
      <c r="V186" s="45"/>
    </row>
    <row r="187" spans="1:22" ht="16.5" customHeight="1">
      <c r="A187" s="56"/>
      <c r="B187" s="42" t="s">
        <v>143</v>
      </c>
      <c r="C187" s="43" t="s">
        <v>144</v>
      </c>
      <c r="D187" s="63">
        <f t="shared" ref="D187:V188" si="86">D85</f>
        <v>0</v>
      </c>
      <c r="E187" s="63">
        <f t="shared" si="86"/>
        <v>1450</v>
      </c>
      <c r="F187" s="63">
        <f t="shared" si="86"/>
        <v>2012</v>
      </c>
      <c r="G187" s="63">
        <f t="shared" si="86"/>
        <v>2011</v>
      </c>
      <c r="H187" s="63">
        <f t="shared" si="86"/>
        <v>2650</v>
      </c>
      <c r="I187" s="63">
        <f t="shared" si="86"/>
        <v>2650</v>
      </c>
      <c r="J187" s="63">
        <f t="shared" si="86"/>
        <v>2650</v>
      </c>
      <c r="K187" s="63">
        <f t="shared" si="86"/>
        <v>1050</v>
      </c>
      <c r="L187" s="63">
        <f t="shared" si="86"/>
        <v>1050</v>
      </c>
      <c r="M187" s="63">
        <f t="shared" si="86"/>
        <v>550</v>
      </c>
      <c r="N187" s="63">
        <f t="shared" si="86"/>
        <v>0</v>
      </c>
      <c r="O187" s="39">
        <f t="shared" si="57"/>
        <v>2650</v>
      </c>
      <c r="P187" s="39">
        <f t="shared" si="58"/>
        <v>0</v>
      </c>
      <c r="Q187" s="63">
        <f t="shared" si="86"/>
        <v>2650</v>
      </c>
      <c r="R187" s="63">
        <f t="shared" si="86"/>
        <v>2650</v>
      </c>
      <c r="S187" s="63">
        <f t="shared" si="86"/>
        <v>2650</v>
      </c>
      <c r="T187" s="63">
        <f t="shared" si="86"/>
        <v>2650</v>
      </c>
      <c r="U187" s="63">
        <f t="shared" si="86"/>
        <v>2650</v>
      </c>
      <c r="V187" s="63">
        <f t="shared" si="86"/>
        <v>2650</v>
      </c>
    </row>
    <row r="188" spans="1:22" ht="15" hidden="1" customHeight="1">
      <c r="A188" s="56"/>
      <c r="B188" s="42" t="s">
        <v>145</v>
      </c>
      <c r="C188" s="43" t="s">
        <v>146</v>
      </c>
      <c r="D188" s="44"/>
      <c r="E188" s="55">
        <f t="shared" si="86"/>
        <v>0</v>
      </c>
      <c r="F188" s="45"/>
      <c r="G188" s="45"/>
      <c r="H188" s="45"/>
      <c r="I188" s="45"/>
      <c r="J188" s="45"/>
      <c r="K188" s="45"/>
      <c r="L188" s="45"/>
      <c r="M188" s="45"/>
      <c r="N188" s="45"/>
      <c r="O188" s="39">
        <f t="shared" si="57"/>
        <v>0</v>
      </c>
      <c r="P188" s="39">
        <f t="shared" si="58"/>
        <v>0</v>
      </c>
      <c r="Q188" s="45"/>
      <c r="R188" s="45"/>
      <c r="S188" s="45"/>
      <c r="T188" s="45"/>
      <c r="U188" s="45"/>
      <c r="V188" s="45"/>
    </row>
    <row r="189" spans="1:22" ht="21" customHeight="1">
      <c r="A189" s="56"/>
      <c r="B189" s="42" t="s">
        <v>230</v>
      </c>
      <c r="C189" s="43" t="s">
        <v>152</v>
      </c>
      <c r="D189" s="55">
        <f t="shared" ref="D189:V189" si="87">D89</f>
        <v>0</v>
      </c>
      <c r="E189" s="55">
        <f t="shared" si="87"/>
        <v>5000</v>
      </c>
      <c r="F189" s="55">
        <f t="shared" si="87"/>
        <v>5633</v>
      </c>
      <c r="G189" s="55">
        <f t="shared" si="87"/>
        <v>5339</v>
      </c>
      <c r="H189" s="55">
        <f t="shared" si="87"/>
        <v>0</v>
      </c>
      <c r="I189" s="55">
        <f t="shared" si="87"/>
        <v>5500</v>
      </c>
      <c r="J189" s="55">
        <f t="shared" si="87"/>
        <v>5500</v>
      </c>
      <c r="K189" s="55">
        <f t="shared" si="87"/>
        <v>1375</v>
      </c>
      <c r="L189" s="55">
        <f t="shared" si="87"/>
        <v>1375</v>
      </c>
      <c r="M189" s="55">
        <f t="shared" si="87"/>
        <v>1375</v>
      </c>
      <c r="N189" s="55">
        <f t="shared" si="87"/>
        <v>1375</v>
      </c>
      <c r="O189" s="39">
        <f t="shared" si="57"/>
        <v>5500</v>
      </c>
      <c r="P189" s="39">
        <f t="shared" si="58"/>
        <v>0</v>
      </c>
      <c r="Q189" s="55">
        <f t="shared" si="87"/>
        <v>5500</v>
      </c>
      <c r="R189" s="55">
        <f t="shared" si="87"/>
        <v>5500</v>
      </c>
      <c r="S189" s="55">
        <f t="shared" si="87"/>
        <v>5500</v>
      </c>
      <c r="T189" s="55">
        <f t="shared" si="87"/>
        <v>5500</v>
      </c>
      <c r="U189" s="55">
        <f t="shared" si="87"/>
        <v>5500</v>
      </c>
      <c r="V189" s="55">
        <f t="shared" si="87"/>
        <v>5500</v>
      </c>
    </row>
    <row r="190" spans="1:22" ht="21" customHeight="1">
      <c r="A190" s="56"/>
      <c r="B190" s="42" t="s">
        <v>147</v>
      </c>
      <c r="C190" s="43" t="s">
        <v>148</v>
      </c>
      <c r="D190" s="44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39">
        <f t="shared" si="57"/>
        <v>0</v>
      </c>
      <c r="P190" s="39">
        <f t="shared" si="58"/>
        <v>0</v>
      </c>
      <c r="Q190" s="45"/>
      <c r="R190" s="45"/>
      <c r="S190" s="45"/>
      <c r="T190" s="45"/>
      <c r="U190" s="45"/>
      <c r="V190" s="45"/>
    </row>
    <row r="191" spans="1:22" ht="21" customHeight="1">
      <c r="A191" s="56"/>
      <c r="B191" s="42" t="s">
        <v>149</v>
      </c>
      <c r="C191" s="43" t="s">
        <v>150</v>
      </c>
      <c r="D191" s="44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39">
        <f t="shared" si="57"/>
        <v>0</v>
      </c>
      <c r="P191" s="39">
        <f t="shared" si="58"/>
        <v>0</v>
      </c>
      <c r="Q191" s="45"/>
      <c r="R191" s="45"/>
      <c r="S191" s="45"/>
      <c r="T191" s="45"/>
      <c r="U191" s="45"/>
      <c r="V191" s="45"/>
    </row>
    <row r="192" spans="1:22" ht="21" customHeight="1">
      <c r="A192" s="56"/>
      <c r="B192" s="42" t="s">
        <v>153</v>
      </c>
      <c r="C192" s="43" t="s">
        <v>154</v>
      </c>
      <c r="D192" s="44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39">
        <f t="shared" si="57"/>
        <v>0</v>
      </c>
      <c r="P192" s="39">
        <f t="shared" si="58"/>
        <v>0</v>
      </c>
      <c r="Q192" s="45"/>
      <c r="R192" s="45"/>
      <c r="S192" s="45"/>
      <c r="T192" s="45"/>
      <c r="U192" s="45"/>
      <c r="V192" s="45"/>
    </row>
    <row r="193" spans="1:32" ht="21" customHeight="1">
      <c r="A193" s="88"/>
      <c r="B193" s="42" t="s">
        <v>149</v>
      </c>
      <c r="C193" s="43" t="s">
        <v>150</v>
      </c>
      <c r="D193" s="44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39">
        <f t="shared" si="57"/>
        <v>0</v>
      </c>
      <c r="P193" s="39">
        <f t="shared" si="58"/>
        <v>0</v>
      </c>
      <c r="Q193" s="45"/>
      <c r="R193" s="45"/>
      <c r="S193" s="45"/>
      <c r="T193" s="45"/>
      <c r="U193" s="45"/>
      <c r="V193" s="45"/>
    </row>
    <row r="194" spans="1:32" ht="21" customHeight="1">
      <c r="A194" s="88"/>
      <c r="B194" s="31" t="s">
        <v>231</v>
      </c>
      <c r="C194" s="43" t="s">
        <v>158</v>
      </c>
      <c r="D194" s="44"/>
      <c r="E194" s="45">
        <f t="shared" ref="E194:G194" si="88">E92</f>
        <v>0</v>
      </c>
      <c r="F194" s="45">
        <f t="shared" si="88"/>
        <v>0</v>
      </c>
      <c r="G194" s="45">
        <f t="shared" si="88"/>
        <v>0</v>
      </c>
      <c r="H194" s="45">
        <f>H92</f>
        <v>0</v>
      </c>
      <c r="I194" s="45">
        <f t="shared" ref="I194:V194" si="89">I92</f>
        <v>0</v>
      </c>
      <c r="J194" s="45">
        <f t="shared" si="89"/>
        <v>0</v>
      </c>
      <c r="K194" s="45">
        <f t="shared" si="89"/>
        <v>0</v>
      </c>
      <c r="L194" s="45">
        <f t="shared" si="89"/>
        <v>0</v>
      </c>
      <c r="M194" s="45">
        <f t="shared" si="89"/>
        <v>0</v>
      </c>
      <c r="N194" s="45">
        <f t="shared" si="89"/>
        <v>0</v>
      </c>
      <c r="O194" s="39">
        <f t="shared" si="57"/>
        <v>0</v>
      </c>
      <c r="P194" s="39">
        <f t="shared" si="58"/>
        <v>0</v>
      </c>
      <c r="Q194" s="45">
        <f t="shared" si="89"/>
        <v>0</v>
      </c>
      <c r="R194" s="45">
        <f t="shared" si="89"/>
        <v>0</v>
      </c>
      <c r="S194" s="45">
        <f t="shared" si="89"/>
        <v>0</v>
      </c>
      <c r="T194" s="45">
        <f t="shared" si="89"/>
        <v>0</v>
      </c>
      <c r="U194" s="45">
        <f t="shared" si="89"/>
        <v>0</v>
      </c>
      <c r="V194" s="45">
        <f t="shared" si="89"/>
        <v>0</v>
      </c>
    </row>
    <row r="195" spans="1:32" ht="21" customHeight="1">
      <c r="A195" s="88"/>
      <c r="B195" s="31" t="s">
        <v>171</v>
      </c>
      <c r="C195" s="43" t="s">
        <v>232</v>
      </c>
      <c r="D195" s="44"/>
      <c r="E195" s="45"/>
      <c r="F195" s="45"/>
      <c r="G195" s="45"/>
      <c r="H195" s="45">
        <f>H99</f>
        <v>216</v>
      </c>
      <c r="I195" s="45">
        <f t="shared" ref="I195:V195" si="90">I99</f>
        <v>216</v>
      </c>
      <c r="J195" s="45">
        <f t="shared" si="90"/>
        <v>216</v>
      </c>
      <c r="K195" s="45">
        <f t="shared" si="90"/>
        <v>100</v>
      </c>
      <c r="L195" s="45">
        <f t="shared" si="90"/>
        <v>116</v>
      </c>
      <c r="M195" s="45">
        <f t="shared" si="90"/>
        <v>0</v>
      </c>
      <c r="N195" s="45">
        <f t="shared" si="90"/>
        <v>0</v>
      </c>
      <c r="O195" s="45">
        <f t="shared" si="90"/>
        <v>216</v>
      </c>
      <c r="P195" s="45">
        <f t="shared" si="90"/>
        <v>0</v>
      </c>
      <c r="Q195" s="45">
        <f t="shared" si="90"/>
        <v>216</v>
      </c>
      <c r="R195" s="45">
        <f t="shared" si="90"/>
        <v>216</v>
      </c>
      <c r="S195" s="45">
        <f t="shared" si="90"/>
        <v>216</v>
      </c>
      <c r="T195" s="45">
        <f t="shared" si="90"/>
        <v>216</v>
      </c>
      <c r="U195" s="45">
        <f t="shared" si="90"/>
        <v>216</v>
      </c>
      <c r="V195" s="45">
        <f t="shared" si="90"/>
        <v>216</v>
      </c>
    </row>
    <row r="196" spans="1:32" ht="21" customHeight="1">
      <c r="A196" s="88"/>
      <c r="B196" s="31" t="s">
        <v>173</v>
      </c>
      <c r="C196" s="43" t="s">
        <v>174</v>
      </c>
      <c r="D196" s="44"/>
      <c r="E196" s="45"/>
      <c r="F196" s="45"/>
      <c r="G196" s="45">
        <f>G100</f>
        <v>0</v>
      </c>
      <c r="H196" s="45"/>
      <c r="I196" s="45"/>
      <c r="J196" s="45"/>
      <c r="K196" s="45"/>
      <c r="L196" s="45"/>
      <c r="M196" s="45"/>
      <c r="N196" s="45"/>
      <c r="O196" s="39">
        <f t="shared" si="57"/>
        <v>0</v>
      </c>
      <c r="P196" s="39">
        <f t="shared" si="58"/>
        <v>0</v>
      </c>
      <c r="Q196" s="45"/>
      <c r="R196" s="45"/>
      <c r="S196" s="45"/>
      <c r="T196" s="45"/>
      <c r="U196" s="45"/>
      <c r="V196" s="45"/>
    </row>
    <row r="197" spans="1:32" ht="22.5" customHeight="1">
      <c r="A197" s="89"/>
      <c r="B197" s="84" t="s">
        <v>233</v>
      </c>
      <c r="C197" s="90"/>
      <c r="D197" s="86">
        <f t="shared" ref="D197:V197" si="91">D198+D200+D202+D203+D224+D201</f>
        <v>45111</v>
      </c>
      <c r="E197" s="86">
        <f t="shared" si="91"/>
        <v>301114</v>
      </c>
      <c r="F197" s="86">
        <f t="shared" si="91"/>
        <v>351659.02</v>
      </c>
      <c r="G197" s="86">
        <f t="shared" si="91"/>
        <v>158002.60999999999</v>
      </c>
      <c r="H197" s="86">
        <f t="shared" si="91"/>
        <v>190377</v>
      </c>
      <c r="I197" s="86">
        <f t="shared" si="91"/>
        <v>353958</v>
      </c>
      <c r="J197" s="86">
        <f t="shared" si="91"/>
        <v>350867</v>
      </c>
      <c r="K197" s="86">
        <f t="shared" si="91"/>
        <v>56214</v>
      </c>
      <c r="L197" s="86">
        <f t="shared" si="91"/>
        <v>65812</v>
      </c>
      <c r="M197" s="86">
        <f t="shared" si="91"/>
        <v>120589</v>
      </c>
      <c r="N197" s="86">
        <f t="shared" si="91"/>
        <v>111343</v>
      </c>
      <c r="O197" s="39">
        <f t="shared" si="57"/>
        <v>353958</v>
      </c>
      <c r="P197" s="39">
        <f t="shared" si="58"/>
        <v>0</v>
      </c>
      <c r="Q197" s="86">
        <f t="shared" si="91"/>
        <v>206054</v>
      </c>
      <c r="R197" s="86">
        <f t="shared" si="91"/>
        <v>170582</v>
      </c>
      <c r="S197" s="86">
        <f t="shared" si="91"/>
        <v>70692</v>
      </c>
      <c r="T197" s="86">
        <f t="shared" si="91"/>
        <v>37156</v>
      </c>
      <c r="U197" s="86">
        <f t="shared" si="91"/>
        <v>36296</v>
      </c>
      <c r="V197" s="86">
        <f t="shared" si="91"/>
        <v>0</v>
      </c>
      <c r="W197" s="87"/>
      <c r="X197" s="87"/>
      <c r="Y197" s="87"/>
      <c r="Z197" s="87"/>
      <c r="AA197" s="87"/>
      <c r="AB197" s="87"/>
      <c r="AC197" s="87"/>
      <c r="AD197" s="87"/>
      <c r="AE197" s="87"/>
      <c r="AF197" s="87"/>
    </row>
    <row r="198" spans="1:32" ht="16.5" customHeight="1">
      <c r="A198" s="88"/>
      <c r="B198" s="42" t="s">
        <v>234</v>
      </c>
      <c r="C198" s="43" t="s">
        <v>235</v>
      </c>
      <c r="D198" s="57">
        <f t="shared" ref="D198:V198" si="92">D199</f>
        <v>30299</v>
      </c>
      <c r="E198" s="57">
        <f t="shared" si="92"/>
        <v>40376</v>
      </c>
      <c r="F198" s="57">
        <f t="shared" si="92"/>
        <v>75590.02</v>
      </c>
      <c r="G198" s="57">
        <f t="shared" si="92"/>
        <v>75590.02</v>
      </c>
      <c r="H198" s="57">
        <f t="shared" si="92"/>
        <v>0</v>
      </c>
      <c r="I198" s="57">
        <f t="shared" si="92"/>
        <v>26527</v>
      </c>
      <c r="J198" s="57">
        <f t="shared" si="92"/>
        <v>23436</v>
      </c>
      <c r="K198" s="57">
        <f t="shared" si="92"/>
        <v>7369</v>
      </c>
      <c r="L198" s="57">
        <f t="shared" si="92"/>
        <v>7748</v>
      </c>
      <c r="M198" s="57">
        <f t="shared" si="92"/>
        <v>6955</v>
      </c>
      <c r="N198" s="57">
        <f t="shared" si="92"/>
        <v>4455</v>
      </c>
      <c r="O198" s="39">
        <f t="shared" si="57"/>
        <v>26527</v>
      </c>
      <c r="P198" s="39">
        <f t="shared" si="58"/>
        <v>0</v>
      </c>
      <c r="Q198" s="57">
        <f t="shared" si="92"/>
        <v>35472</v>
      </c>
      <c r="R198" s="57">
        <f t="shared" si="92"/>
        <v>0</v>
      </c>
      <c r="S198" s="57">
        <f t="shared" si="92"/>
        <v>33536</v>
      </c>
      <c r="T198" s="57">
        <f t="shared" si="92"/>
        <v>0</v>
      </c>
      <c r="U198" s="57">
        <f t="shared" si="92"/>
        <v>36296</v>
      </c>
      <c r="V198" s="57">
        <f t="shared" si="92"/>
        <v>0</v>
      </c>
    </row>
    <row r="199" spans="1:32" ht="18.75" customHeight="1">
      <c r="A199" s="88"/>
      <c r="B199" s="42" t="s">
        <v>228</v>
      </c>
      <c r="C199" s="43" t="s">
        <v>112</v>
      </c>
      <c r="D199" s="91">
        <f t="shared" ref="D199:V199" si="93">-D176</f>
        <v>30299</v>
      </c>
      <c r="E199" s="91">
        <f t="shared" si="93"/>
        <v>40376</v>
      </c>
      <c r="F199" s="91">
        <f t="shared" si="93"/>
        <v>75590.02</v>
      </c>
      <c r="G199" s="91">
        <f t="shared" si="93"/>
        <v>75590.02</v>
      </c>
      <c r="H199" s="91">
        <f t="shared" si="93"/>
        <v>0</v>
      </c>
      <c r="I199" s="91">
        <f t="shared" si="93"/>
        <v>26527</v>
      </c>
      <c r="J199" s="91">
        <f t="shared" si="93"/>
        <v>23436</v>
      </c>
      <c r="K199" s="91">
        <f t="shared" si="93"/>
        <v>7369</v>
      </c>
      <c r="L199" s="91">
        <f t="shared" si="93"/>
        <v>7748</v>
      </c>
      <c r="M199" s="91">
        <f t="shared" si="93"/>
        <v>6955</v>
      </c>
      <c r="N199" s="91">
        <f t="shared" si="93"/>
        <v>4455</v>
      </c>
      <c r="O199" s="39">
        <f t="shared" si="57"/>
        <v>26527</v>
      </c>
      <c r="P199" s="39">
        <f t="shared" si="58"/>
        <v>0</v>
      </c>
      <c r="Q199" s="91">
        <f t="shared" si="93"/>
        <v>35472</v>
      </c>
      <c r="R199" s="91">
        <f t="shared" si="93"/>
        <v>0</v>
      </c>
      <c r="S199" s="91">
        <f t="shared" si="93"/>
        <v>33536</v>
      </c>
      <c r="T199" s="91">
        <f t="shared" si="93"/>
        <v>0</v>
      </c>
      <c r="U199" s="91">
        <f t="shared" si="93"/>
        <v>36296</v>
      </c>
      <c r="V199" s="91">
        <f t="shared" si="93"/>
        <v>0</v>
      </c>
    </row>
    <row r="200" spans="1:32" ht="0.75" hidden="1" customHeight="1">
      <c r="A200" s="88"/>
      <c r="B200" s="42" t="s">
        <v>116</v>
      </c>
      <c r="C200" s="43" t="s">
        <v>117</v>
      </c>
      <c r="D200" s="44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39">
        <f t="shared" si="57"/>
        <v>0</v>
      </c>
      <c r="P200" s="39">
        <f t="shared" si="58"/>
        <v>0</v>
      </c>
      <c r="Q200" s="45"/>
      <c r="R200" s="45"/>
      <c r="S200" s="45"/>
      <c r="T200" s="45"/>
      <c r="U200" s="45"/>
      <c r="V200" s="45"/>
    </row>
    <row r="201" spans="1:32" ht="28.5" hidden="1" customHeight="1">
      <c r="A201" s="88"/>
      <c r="B201" s="42" t="s">
        <v>118</v>
      </c>
      <c r="C201" s="43" t="s">
        <v>119</v>
      </c>
      <c r="D201" s="44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39">
        <f t="shared" si="57"/>
        <v>0</v>
      </c>
      <c r="P201" s="39">
        <f t="shared" si="58"/>
        <v>0</v>
      </c>
      <c r="Q201" s="45"/>
      <c r="R201" s="45"/>
      <c r="S201" s="45"/>
      <c r="T201" s="45"/>
      <c r="U201" s="45"/>
      <c r="V201" s="45"/>
    </row>
    <row r="202" spans="1:32" ht="13.5" hidden="1" customHeight="1">
      <c r="A202" s="88"/>
      <c r="B202" s="42" t="s">
        <v>229</v>
      </c>
      <c r="C202" s="43">
        <v>40.020000000000003</v>
      </c>
      <c r="D202" s="44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39">
        <f t="shared" si="57"/>
        <v>0</v>
      </c>
      <c r="P202" s="39">
        <f t="shared" si="58"/>
        <v>0</v>
      </c>
      <c r="Q202" s="45"/>
      <c r="R202" s="45"/>
      <c r="S202" s="45"/>
      <c r="T202" s="45"/>
      <c r="U202" s="45"/>
      <c r="V202" s="45"/>
    </row>
    <row r="203" spans="1:32" ht="21" customHeight="1">
      <c r="A203" s="88"/>
      <c r="B203" s="41" t="s">
        <v>124</v>
      </c>
      <c r="C203" s="43" t="s">
        <v>236</v>
      </c>
      <c r="D203" s="57">
        <f>D204+D205+D206+D207+D208+D212+D213+D214+D215+D216+D218</f>
        <v>1979</v>
      </c>
      <c r="E203" s="57">
        <f t="shared" ref="E203:J203" si="94">E204+E205+E206+E207+E208+E211+E212+E213+E214+E215+E216+E218+E217</f>
        <v>120074</v>
      </c>
      <c r="F203" s="57">
        <f t="shared" si="94"/>
        <v>128023</v>
      </c>
      <c r="G203" s="57">
        <f t="shared" si="94"/>
        <v>8272.869999999999</v>
      </c>
      <c r="H203" s="57">
        <f t="shared" si="94"/>
        <v>29004</v>
      </c>
      <c r="I203" s="57">
        <f t="shared" si="94"/>
        <v>196401</v>
      </c>
      <c r="J203" s="57">
        <f t="shared" si="94"/>
        <v>196401</v>
      </c>
      <c r="K203" s="57">
        <f>K204+K205+K206+K207+K208+K211+K212+K213+K214+K215+K216+K218+K217</f>
        <v>10099</v>
      </c>
      <c r="L203" s="57">
        <f t="shared" ref="L203:V203" si="95">L204+L205+L206+L207+L208+L211+L212+L213+L214+L215+L216+L218+L217</f>
        <v>16190</v>
      </c>
      <c r="M203" s="57">
        <f t="shared" si="95"/>
        <v>77281</v>
      </c>
      <c r="N203" s="57">
        <f t="shared" si="95"/>
        <v>92831</v>
      </c>
      <c r="O203" s="39">
        <f t="shared" ref="O203:O266" si="96">K203+L203+M203+N203</f>
        <v>196401</v>
      </c>
      <c r="P203" s="39">
        <f t="shared" ref="P203:P266" si="97">I203-O203</f>
        <v>0</v>
      </c>
      <c r="Q203" s="57">
        <f t="shared" si="95"/>
        <v>170582</v>
      </c>
      <c r="R203" s="57">
        <f t="shared" si="95"/>
        <v>170582</v>
      </c>
      <c r="S203" s="57">
        <f t="shared" si="95"/>
        <v>37156</v>
      </c>
      <c r="T203" s="57">
        <f t="shared" si="95"/>
        <v>37156</v>
      </c>
      <c r="U203" s="57">
        <f t="shared" si="95"/>
        <v>0</v>
      </c>
      <c r="V203" s="57">
        <f t="shared" si="95"/>
        <v>0</v>
      </c>
    </row>
    <row r="204" spans="1:32" ht="21" customHeight="1">
      <c r="A204" s="88"/>
      <c r="B204" s="42" t="s">
        <v>127</v>
      </c>
      <c r="C204" s="43" t="s">
        <v>128</v>
      </c>
      <c r="D204" s="44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39">
        <f t="shared" si="96"/>
        <v>0</v>
      </c>
      <c r="P204" s="39">
        <f t="shared" si="97"/>
        <v>0</v>
      </c>
      <c r="Q204" s="45"/>
      <c r="R204" s="45"/>
      <c r="S204" s="45"/>
      <c r="T204" s="45"/>
      <c r="U204" s="45"/>
      <c r="V204" s="45"/>
    </row>
    <row r="205" spans="1:32" ht="21" customHeight="1">
      <c r="A205" s="88"/>
      <c r="B205" s="42" t="s">
        <v>131</v>
      </c>
      <c r="C205" s="43" t="s">
        <v>132</v>
      </c>
      <c r="D205" s="55">
        <f t="shared" ref="D205:V205" si="98">D79</f>
        <v>0</v>
      </c>
      <c r="E205" s="55">
        <f t="shared" si="98"/>
        <v>0</v>
      </c>
      <c r="F205" s="55">
        <f t="shared" si="98"/>
        <v>791</v>
      </c>
      <c r="G205" s="55">
        <f t="shared" si="98"/>
        <v>787.68</v>
      </c>
      <c r="H205" s="55">
        <f t="shared" si="98"/>
        <v>0</v>
      </c>
      <c r="I205" s="55">
        <f t="shared" si="98"/>
        <v>0</v>
      </c>
      <c r="J205" s="55">
        <f t="shared" si="98"/>
        <v>0</v>
      </c>
      <c r="K205" s="55">
        <f t="shared" si="98"/>
        <v>0</v>
      </c>
      <c r="L205" s="55">
        <f t="shared" si="98"/>
        <v>0</v>
      </c>
      <c r="M205" s="55">
        <f t="shared" si="98"/>
        <v>0</v>
      </c>
      <c r="N205" s="55">
        <f t="shared" si="98"/>
        <v>0</v>
      </c>
      <c r="O205" s="39">
        <f t="shared" si="96"/>
        <v>0</v>
      </c>
      <c r="P205" s="39">
        <f t="shared" si="97"/>
        <v>0</v>
      </c>
      <c r="Q205" s="55">
        <f t="shared" si="98"/>
        <v>0</v>
      </c>
      <c r="R205" s="55">
        <f t="shared" si="98"/>
        <v>0</v>
      </c>
      <c r="S205" s="55">
        <f t="shared" si="98"/>
        <v>0</v>
      </c>
      <c r="T205" s="55">
        <f t="shared" si="98"/>
        <v>0</v>
      </c>
      <c r="U205" s="55">
        <f t="shared" si="98"/>
        <v>0</v>
      </c>
      <c r="V205" s="55">
        <f t="shared" si="98"/>
        <v>0</v>
      </c>
    </row>
    <row r="206" spans="1:32" ht="21" customHeight="1">
      <c r="A206" s="88"/>
      <c r="B206" s="42" t="s">
        <v>133</v>
      </c>
      <c r="C206" s="43" t="s">
        <v>134</v>
      </c>
      <c r="D206" s="44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39">
        <f t="shared" si="96"/>
        <v>0</v>
      </c>
      <c r="P206" s="39">
        <f t="shared" si="97"/>
        <v>0</v>
      </c>
      <c r="Q206" s="45"/>
      <c r="R206" s="45"/>
      <c r="S206" s="45"/>
      <c r="T206" s="45"/>
      <c r="U206" s="45"/>
      <c r="V206" s="45"/>
    </row>
    <row r="207" spans="1:32" ht="27.75" customHeight="1">
      <c r="A207" s="88"/>
      <c r="B207" s="67" t="s">
        <v>137</v>
      </c>
      <c r="C207" s="43" t="s">
        <v>138</v>
      </c>
      <c r="D207" s="44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39">
        <f t="shared" si="96"/>
        <v>0</v>
      </c>
      <c r="P207" s="39">
        <f t="shared" si="97"/>
        <v>0</v>
      </c>
      <c r="Q207" s="45"/>
      <c r="R207" s="45"/>
      <c r="S207" s="45"/>
      <c r="T207" s="45"/>
      <c r="U207" s="45"/>
      <c r="V207" s="45"/>
    </row>
    <row r="208" spans="1:32" ht="24" customHeight="1">
      <c r="A208" s="88"/>
      <c r="B208" s="42" t="s">
        <v>237</v>
      </c>
      <c r="C208" s="43" t="s">
        <v>142</v>
      </c>
      <c r="D208" s="55">
        <f t="shared" ref="D208:V208" si="99">D84</f>
        <v>0</v>
      </c>
      <c r="E208" s="55">
        <f t="shared" si="99"/>
        <v>0</v>
      </c>
      <c r="F208" s="55">
        <f t="shared" si="99"/>
        <v>0</v>
      </c>
      <c r="G208" s="55">
        <f t="shared" si="99"/>
        <v>0</v>
      </c>
      <c r="H208" s="55">
        <f t="shared" si="99"/>
        <v>0</v>
      </c>
      <c r="I208" s="55">
        <f t="shared" si="99"/>
        <v>0</v>
      </c>
      <c r="J208" s="55">
        <f t="shared" si="99"/>
        <v>0</v>
      </c>
      <c r="K208" s="55">
        <f t="shared" si="99"/>
        <v>0</v>
      </c>
      <c r="L208" s="55">
        <f t="shared" si="99"/>
        <v>0</v>
      </c>
      <c r="M208" s="55">
        <f t="shared" si="99"/>
        <v>0</v>
      </c>
      <c r="N208" s="55">
        <f t="shared" si="99"/>
        <v>0</v>
      </c>
      <c r="O208" s="39">
        <f t="shared" si="96"/>
        <v>0</v>
      </c>
      <c r="P208" s="39">
        <f t="shared" si="97"/>
        <v>0</v>
      </c>
      <c r="Q208" s="55">
        <f t="shared" si="99"/>
        <v>0</v>
      </c>
      <c r="R208" s="55">
        <f t="shared" si="99"/>
        <v>0</v>
      </c>
      <c r="S208" s="55">
        <f t="shared" si="99"/>
        <v>0</v>
      </c>
      <c r="T208" s="55">
        <f t="shared" si="99"/>
        <v>0</v>
      </c>
      <c r="U208" s="55">
        <f t="shared" si="99"/>
        <v>0</v>
      </c>
      <c r="V208" s="55">
        <f t="shared" si="99"/>
        <v>0</v>
      </c>
    </row>
    <row r="209" spans="1:24" ht="24" customHeight="1">
      <c r="A209" s="88"/>
      <c r="B209" s="42" t="s">
        <v>149</v>
      </c>
      <c r="C209" s="43" t="s">
        <v>150</v>
      </c>
      <c r="D209" s="44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39">
        <f t="shared" si="96"/>
        <v>0</v>
      </c>
      <c r="P209" s="39">
        <f t="shared" si="97"/>
        <v>0</v>
      </c>
      <c r="Q209" s="45"/>
      <c r="R209" s="45"/>
      <c r="S209" s="45"/>
      <c r="T209" s="45"/>
      <c r="U209" s="45"/>
      <c r="V209" s="45"/>
    </row>
    <row r="210" spans="1:24" ht="24" customHeight="1">
      <c r="A210" s="88"/>
      <c r="B210" s="42" t="s">
        <v>155</v>
      </c>
      <c r="C210" s="43" t="s">
        <v>156</v>
      </c>
      <c r="D210" s="44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39">
        <f t="shared" si="96"/>
        <v>0</v>
      </c>
      <c r="P210" s="39">
        <f t="shared" si="97"/>
        <v>0</v>
      </c>
      <c r="Q210" s="45"/>
      <c r="R210" s="45"/>
      <c r="S210" s="45"/>
      <c r="T210" s="45"/>
      <c r="U210" s="45"/>
      <c r="V210" s="45"/>
    </row>
    <row r="211" spans="1:24" ht="42" customHeight="1">
      <c r="A211" s="88"/>
      <c r="B211" s="31" t="s">
        <v>159</v>
      </c>
      <c r="C211" s="43" t="s">
        <v>160</v>
      </c>
      <c r="D211" s="45">
        <f t="shared" ref="D211:S212" si="100">D93</f>
        <v>0</v>
      </c>
      <c r="E211" s="45">
        <f t="shared" si="100"/>
        <v>0</v>
      </c>
      <c r="F211" s="45">
        <f t="shared" si="100"/>
        <v>0</v>
      </c>
      <c r="G211" s="45">
        <f t="shared" si="100"/>
        <v>0</v>
      </c>
      <c r="H211" s="45">
        <f>H93</f>
        <v>5486</v>
      </c>
      <c r="I211" s="45">
        <f t="shared" ref="I211:V212" si="101">I93</f>
        <v>5486</v>
      </c>
      <c r="J211" s="45">
        <f t="shared" si="101"/>
        <v>5486</v>
      </c>
      <c r="K211" s="45">
        <f t="shared" si="101"/>
        <v>104</v>
      </c>
      <c r="L211" s="45">
        <f t="shared" si="101"/>
        <v>4415</v>
      </c>
      <c r="M211" s="45">
        <f t="shared" si="101"/>
        <v>967</v>
      </c>
      <c r="N211" s="45">
        <f t="shared" si="101"/>
        <v>0</v>
      </c>
      <c r="O211" s="39">
        <f t="shared" si="96"/>
        <v>5486</v>
      </c>
      <c r="P211" s="39">
        <f t="shared" si="97"/>
        <v>0</v>
      </c>
      <c r="Q211" s="45">
        <f t="shared" si="101"/>
        <v>0</v>
      </c>
      <c r="R211" s="45">
        <f t="shared" si="101"/>
        <v>0</v>
      </c>
      <c r="S211" s="45">
        <f t="shared" si="101"/>
        <v>0</v>
      </c>
      <c r="T211" s="45">
        <f t="shared" si="101"/>
        <v>0</v>
      </c>
      <c r="U211" s="45">
        <f t="shared" si="101"/>
        <v>0</v>
      </c>
      <c r="V211" s="45">
        <f t="shared" si="101"/>
        <v>0</v>
      </c>
    </row>
    <row r="212" spans="1:24" ht="27" customHeight="1">
      <c r="A212" s="88"/>
      <c r="B212" s="31" t="s">
        <v>238</v>
      </c>
      <c r="C212" s="43" t="s">
        <v>162</v>
      </c>
      <c r="D212" s="55">
        <f t="shared" si="100"/>
        <v>0</v>
      </c>
      <c r="E212" s="55">
        <f t="shared" si="100"/>
        <v>0</v>
      </c>
      <c r="F212" s="55">
        <f t="shared" si="100"/>
        <v>0</v>
      </c>
      <c r="G212" s="55">
        <f t="shared" si="100"/>
        <v>0</v>
      </c>
      <c r="H212" s="55">
        <f t="shared" si="100"/>
        <v>0</v>
      </c>
      <c r="I212" s="55">
        <f t="shared" si="100"/>
        <v>0</v>
      </c>
      <c r="J212" s="55">
        <f t="shared" si="100"/>
        <v>0</v>
      </c>
      <c r="K212" s="55">
        <f t="shared" si="101"/>
        <v>0</v>
      </c>
      <c r="L212" s="55">
        <f t="shared" si="101"/>
        <v>0</v>
      </c>
      <c r="M212" s="55">
        <f t="shared" si="101"/>
        <v>0</v>
      </c>
      <c r="N212" s="55">
        <f t="shared" si="101"/>
        <v>0</v>
      </c>
      <c r="O212" s="39">
        <f t="shared" si="96"/>
        <v>0</v>
      </c>
      <c r="P212" s="39">
        <f t="shared" si="97"/>
        <v>0</v>
      </c>
      <c r="Q212" s="55">
        <f t="shared" si="100"/>
        <v>0</v>
      </c>
      <c r="R212" s="55">
        <f t="shared" si="100"/>
        <v>0</v>
      </c>
      <c r="S212" s="55">
        <f t="shared" si="100"/>
        <v>0</v>
      </c>
      <c r="T212" s="55">
        <f t="shared" si="101"/>
        <v>0</v>
      </c>
      <c r="U212" s="55">
        <f t="shared" si="101"/>
        <v>0</v>
      </c>
      <c r="V212" s="55">
        <f t="shared" si="101"/>
        <v>0</v>
      </c>
    </row>
    <row r="213" spans="1:24" ht="30" customHeight="1">
      <c r="A213" s="88"/>
      <c r="B213" s="31" t="s">
        <v>163</v>
      </c>
      <c r="C213" s="43" t="s">
        <v>164</v>
      </c>
      <c r="D213" s="44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39">
        <f t="shared" si="96"/>
        <v>0</v>
      </c>
      <c r="P213" s="39">
        <f t="shared" si="97"/>
        <v>0</v>
      </c>
      <c r="Q213" s="45"/>
      <c r="R213" s="45"/>
      <c r="S213" s="45"/>
      <c r="T213" s="45"/>
      <c r="U213" s="45"/>
      <c r="V213" s="45"/>
    </row>
    <row r="214" spans="1:24" ht="18.75" customHeight="1">
      <c r="A214" s="88"/>
      <c r="B214" s="67" t="s">
        <v>167</v>
      </c>
      <c r="C214" s="43" t="s">
        <v>168</v>
      </c>
      <c r="D214" s="55">
        <f t="shared" ref="D214:V215" si="102">D97</f>
        <v>0</v>
      </c>
      <c r="E214" s="55">
        <f t="shared" si="102"/>
        <v>93813</v>
      </c>
      <c r="F214" s="55">
        <f t="shared" si="102"/>
        <v>93813</v>
      </c>
      <c r="G214" s="55">
        <f t="shared" si="102"/>
        <v>463.77</v>
      </c>
      <c r="H214" s="55">
        <f t="shared" si="102"/>
        <v>0</v>
      </c>
      <c r="I214" s="55">
        <f t="shared" si="102"/>
        <v>108322</v>
      </c>
      <c r="J214" s="55">
        <f t="shared" si="102"/>
        <v>108322</v>
      </c>
      <c r="K214" s="55">
        <f t="shared" si="102"/>
        <v>0</v>
      </c>
      <c r="L214" s="55">
        <f t="shared" si="102"/>
        <v>0</v>
      </c>
      <c r="M214" s="55">
        <f t="shared" si="102"/>
        <v>55000</v>
      </c>
      <c r="N214" s="55">
        <f t="shared" si="102"/>
        <v>53322</v>
      </c>
      <c r="O214" s="39">
        <f t="shared" si="96"/>
        <v>108322</v>
      </c>
      <c r="P214" s="39">
        <f t="shared" si="97"/>
        <v>0</v>
      </c>
      <c r="Q214" s="55">
        <f t="shared" si="102"/>
        <v>95113</v>
      </c>
      <c r="R214" s="55">
        <f t="shared" si="102"/>
        <v>95113</v>
      </c>
      <c r="S214" s="55">
        <f t="shared" si="102"/>
        <v>7942</v>
      </c>
      <c r="T214" s="55">
        <f t="shared" si="102"/>
        <v>7942</v>
      </c>
      <c r="U214" s="55">
        <f t="shared" si="102"/>
        <v>0</v>
      </c>
      <c r="V214" s="55">
        <f t="shared" si="102"/>
        <v>0</v>
      </c>
    </row>
    <row r="215" spans="1:24" ht="27.75" customHeight="1">
      <c r="A215" s="88"/>
      <c r="B215" s="31" t="s">
        <v>239</v>
      </c>
      <c r="C215" s="68" t="s">
        <v>170</v>
      </c>
      <c r="D215" s="63">
        <f t="shared" si="102"/>
        <v>1979</v>
      </c>
      <c r="E215" s="63">
        <f t="shared" si="102"/>
        <v>26261</v>
      </c>
      <c r="F215" s="63">
        <f t="shared" si="102"/>
        <v>33419</v>
      </c>
      <c r="G215" s="63">
        <f t="shared" si="102"/>
        <v>7021.42</v>
      </c>
      <c r="H215" s="63">
        <f t="shared" si="102"/>
        <v>23218</v>
      </c>
      <c r="I215" s="63">
        <f t="shared" si="102"/>
        <v>23218</v>
      </c>
      <c r="J215" s="63">
        <f t="shared" si="102"/>
        <v>23218</v>
      </c>
      <c r="K215" s="63">
        <f t="shared" si="102"/>
        <v>6909</v>
      </c>
      <c r="L215" s="63">
        <f t="shared" si="102"/>
        <v>7575</v>
      </c>
      <c r="M215" s="63">
        <f t="shared" si="102"/>
        <v>6419</v>
      </c>
      <c r="N215" s="63">
        <f t="shared" si="102"/>
        <v>2315</v>
      </c>
      <c r="O215" s="39">
        <f t="shared" si="96"/>
        <v>23218</v>
      </c>
      <c r="P215" s="39">
        <f t="shared" si="97"/>
        <v>0</v>
      </c>
      <c r="Q215" s="63">
        <f t="shared" si="102"/>
        <v>0</v>
      </c>
      <c r="R215" s="63">
        <f t="shared" si="102"/>
        <v>0</v>
      </c>
      <c r="S215" s="63">
        <f t="shared" si="102"/>
        <v>0</v>
      </c>
      <c r="T215" s="63">
        <f t="shared" si="102"/>
        <v>0</v>
      </c>
      <c r="U215" s="63">
        <f t="shared" si="102"/>
        <v>0</v>
      </c>
      <c r="V215" s="63">
        <f t="shared" si="102"/>
        <v>0</v>
      </c>
    </row>
    <row r="216" spans="1:24" ht="24.75" customHeight="1">
      <c r="A216" s="88"/>
      <c r="B216" s="31" t="s">
        <v>171</v>
      </c>
      <c r="C216" s="68" t="s">
        <v>172</v>
      </c>
      <c r="D216" s="44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39">
        <f t="shared" si="96"/>
        <v>0</v>
      </c>
      <c r="P216" s="39">
        <f t="shared" si="97"/>
        <v>0</v>
      </c>
      <c r="Q216" s="45"/>
      <c r="R216" s="45"/>
      <c r="S216" s="45"/>
      <c r="T216" s="45"/>
      <c r="U216" s="45"/>
      <c r="V216" s="45"/>
    </row>
    <row r="217" spans="1:24" ht="36" customHeight="1">
      <c r="A217" s="88"/>
      <c r="B217" s="31" t="s">
        <v>175</v>
      </c>
      <c r="C217" s="68" t="s">
        <v>176</v>
      </c>
      <c r="D217" s="44"/>
      <c r="E217" s="45"/>
      <c r="F217" s="45"/>
      <c r="G217" s="45"/>
      <c r="H217" s="45">
        <f>H101</f>
        <v>0</v>
      </c>
      <c r="I217" s="45">
        <f t="shared" ref="I217:V221" si="103">I101</f>
        <v>59075</v>
      </c>
      <c r="J217" s="45">
        <f t="shared" si="103"/>
        <v>59075</v>
      </c>
      <c r="K217" s="45">
        <f t="shared" si="103"/>
        <v>3086</v>
      </c>
      <c r="L217" s="45">
        <f t="shared" si="103"/>
        <v>4200</v>
      </c>
      <c r="M217" s="45">
        <f t="shared" si="103"/>
        <v>14745</v>
      </c>
      <c r="N217" s="45">
        <f t="shared" si="103"/>
        <v>37044</v>
      </c>
      <c r="O217" s="39">
        <f t="shared" si="96"/>
        <v>59075</v>
      </c>
      <c r="P217" s="39">
        <f t="shared" si="97"/>
        <v>0</v>
      </c>
      <c r="Q217" s="45">
        <f t="shared" si="103"/>
        <v>74969</v>
      </c>
      <c r="R217" s="45">
        <f t="shared" si="103"/>
        <v>74969</v>
      </c>
      <c r="S217" s="45">
        <f t="shared" si="103"/>
        <v>28348</v>
      </c>
      <c r="T217" s="45">
        <f t="shared" si="103"/>
        <v>28348</v>
      </c>
      <c r="U217" s="45">
        <f t="shared" si="103"/>
        <v>0</v>
      </c>
      <c r="V217" s="45">
        <f t="shared" si="103"/>
        <v>0</v>
      </c>
      <c r="X217" s="60"/>
    </row>
    <row r="218" spans="1:24" ht="26.25" customHeight="1">
      <c r="A218" s="88"/>
      <c r="B218" s="31" t="s">
        <v>177</v>
      </c>
      <c r="C218" s="68" t="s">
        <v>178</v>
      </c>
      <c r="D218" s="44">
        <f>D102</f>
        <v>0</v>
      </c>
      <c r="E218" s="44">
        <f t="shared" ref="E218:V221" si="104">E102</f>
        <v>0</v>
      </c>
      <c r="F218" s="45">
        <f t="shared" si="104"/>
        <v>0</v>
      </c>
      <c r="G218" s="45">
        <f t="shared" si="104"/>
        <v>0</v>
      </c>
      <c r="H218" s="45">
        <f t="shared" si="104"/>
        <v>300</v>
      </c>
      <c r="I218" s="44">
        <f t="shared" si="103"/>
        <v>300</v>
      </c>
      <c r="J218" s="44">
        <f t="shared" si="104"/>
        <v>300</v>
      </c>
      <c r="K218" s="44">
        <f t="shared" si="104"/>
        <v>0</v>
      </c>
      <c r="L218" s="44">
        <f t="shared" si="104"/>
        <v>0</v>
      </c>
      <c r="M218" s="44">
        <f t="shared" si="104"/>
        <v>150</v>
      </c>
      <c r="N218" s="44">
        <f t="shared" si="104"/>
        <v>150</v>
      </c>
      <c r="O218" s="39">
        <f t="shared" si="96"/>
        <v>300</v>
      </c>
      <c r="P218" s="39">
        <f t="shared" si="97"/>
        <v>0</v>
      </c>
      <c r="Q218" s="44">
        <f t="shared" si="103"/>
        <v>500</v>
      </c>
      <c r="R218" s="44">
        <f t="shared" si="104"/>
        <v>500</v>
      </c>
      <c r="S218" s="44">
        <f t="shared" si="103"/>
        <v>866</v>
      </c>
      <c r="T218" s="44">
        <f t="shared" si="104"/>
        <v>866</v>
      </c>
      <c r="U218" s="44">
        <f t="shared" si="103"/>
        <v>0</v>
      </c>
      <c r="V218" s="44">
        <f t="shared" si="104"/>
        <v>0</v>
      </c>
      <c r="X218" s="60"/>
    </row>
    <row r="219" spans="1:24" ht="24" customHeight="1">
      <c r="A219" s="88"/>
      <c r="B219" s="31" t="s">
        <v>179</v>
      </c>
      <c r="C219" s="68" t="s">
        <v>180</v>
      </c>
      <c r="D219" s="44">
        <f>D103</f>
        <v>0</v>
      </c>
      <c r="E219" s="44">
        <f t="shared" si="104"/>
        <v>0</v>
      </c>
      <c r="F219" s="45">
        <f t="shared" si="104"/>
        <v>0</v>
      </c>
      <c r="G219" s="45">
        <f t="shared" si="104"/>
        <v>0</v>
      </c>
      <c r="H219" s="45">
        <f t="shared" si="104"/>
        <v>252</v>
      </c>
      <c r="I219" s="44">
        <f t="shared" si="103"/>
        <v>252</v>
      </c>
      <c r="J219" s="44">
        <f t="shared" si="104"/>
        <v>252</v>
      </c>
      <c r="K219" s="44">
        <f t="shared" si="104"/>
        <v>0</v>
      </c>
      <c r="L219" s="44">
        <f t="shared" si="104"/>
        <v>0</v>
      </c>
      <c r="M219" s="44">
        <f t="shared" si="104"/>
        <v>126</v>
      </c>
      <c r="N219" s="44">
        <f t="shared" si="104"/>
        <v>126</v>
      </c>
      <c r="O219" s="39">
        <f t="shared" si="96"/>
        <v>252</v>
      </c>
      <c r="P219" s="39">
        <f t="shared" si="97"/>
        <v>0</v>
      </c>
      <c r="Q219" s="44">
        <f t="shared" si="103"/>
        <v>420</v>
      </c>
      <c r="R219" s="44">
        <f t="shared" si="104"/>
        <v>420</v>
      </c>
      <c r="S219" s="44">
        <f t="shared" si="103"/>
        <v>772</v>
      </c>
      <c r="T219" s="44">
        <f t="shared" si="104"/>
        <v>772</v>
      </c>
      <c r="U219" s="44">
        <f t="shared" si="103"/>
        <v>0</v>
      </c>
      <c r="V219" s="44">
        <f t="shared" si="104"/>
        <v>0</v>
      </c>
    </row>
    <row r="220" spans="1:24" ht="22.5" customHeight="1">
      <c r="A220" s="88"/>
      <c r="B220" s="31" t="s">
        <v>181</v>
      </c>
      <c r="C220" s="68" t="s">
        <v>182</v>
      </c>
      <c r="D220" s="44">
        <f>D104</f>
        <v>0</v>
      </c>
      <c r="E220" s="44">
        <f t="shared" si="104"/>
        <v>0</v>
      </c>
      <c r="F220" s="45">
        <f t="shared" si="104"/>
        <v>0</v>
      </c>
      <c r="G220" s="45">
        <f t="shared" si="104"/>
        <v>0</v>
      </c>
      <c r="H220" s="45">
        <f t="shared" si="104"/>
        <v>0</v>
      </c>
      <c r="I220" s="44">
        <f t="shared" si="103"/>
        <v>0</v>
      </c>
      <c r="J220" s="44">
        <f t="shared" si="104"/>
        <v>0</v>
      </c>
      <c r="K220" s="44">
        <f t="shared" si="104"/>
        <v>0</v>
      </c>
      <c r="L220" s="44">
        <f t="shared" si="104"/>
        <v>0</v>
      </c>
      <c r="M220" s="44">
        <f t="shared" si="104"/>
        <v>0</v>
      </c>
      <c r="N220" s="44">
        <f t="shared" si="104"/>
        <v>0</v>
      </c>
      <c r="O220" s="39">
        <f t="shared" si="96"/>
        <v>0</v>
      </c>
      <c r="P220" s="39">
        <f t="shared" si="97"/>
        <v>0</v>
      </c>
      <c r="Q220" s="44">
        <f t="shared" si="103"/>
        <v>0</v>
      </c>
      <c r="R220" s="44">
        <f t="shared" si="104"/>
        <v>0</v>
      </c>
      <c r="S220" s="44">
        <f t="shared" si="103"/>
        <v>0</v>
      </c>
      <c r="T220" s="44">
        <f t="shared" si="104"/>
        <v>0</v>
      </c>
      <c r="U220" s="44">
        <f t="shared" si="103"/>
        <v>0</v>
      </c>
      <c r="V220" s="44">
        <f t="shared" si="104"/>
        <v>0</v>
      </c>
    </row>
    <row r="221" spans="1:24" ht="24.75" customHeight="1">
      <c r="A221" s="88"/>
      <c r="B221" s="31" t="s">
        <v>183</v>
      </c>
      <c r="C221" s="68" t="s">
        <v>184</v>
      </c>
      <c r="D221" s="44">
        <f>D105</f>
        <v>0</v>
      </c>
      <c r="E221" s="44">
        <f t="shared" si="104"/>
        <v>0</v>
      </c>
      <c r="F221" s="45">
        <f t="shared" si="104"/>
        <v>0</v>
      </c>
      <c r="G221" s="45">
        <f t="shared" si="104"/>
        <v>0</v>
      </c>
      <c r="H221" s="45">
        <f t="shared" si="104"/>
        <v>48</v>
      </c>
      <c r="I221" s="44">
        <f t="shared" si="103"/>
        <v>48</v>
      </c>
      <c r="J221" s="44">
        <f t="shared" si="104"/>
        <v>48</v>
      </c>
      <c r="K221" s="44">
        <f t="shared" si="104"/>
        <v>0</v>
      </c>
      <c r="L221" s="44">
        <f t="shared" si="104"/>
        <v>0</v>
      </c>
      <c r="M221" s="44">
        <f t="shared" si="104"/>
        <v>24</v>
      </c>
      <c r="N221" s="44">
        <f t="shared" si="104"/>
        <v>24</v>
      </c>
      <c r="O221" s="39">
        <f t="shared" si="96"/>
        <v>48</v>
      </c>
      <c r="P221" s="39">
        <f t="shared" si="97"/>
        <v>0</v>
      </c>
      <c r="Q221" s="44">
        <f t="shared" si="103"/>
        <v>80</v>
      </c>
      <c r="R221" s="44">
        <f t="shared" si="104"/>
        <v>80</v>
      </c>
      <c r="S221" s="44">
        <f t="shared" si="103"/>
        <v>94</v>
      </c>
      <c r="T221" s="44">
        <f t="shared" si="104"/>
        <v>94</v>
      </c>
      <c r="U221" s="44">
        <f t="shared" si="103"/>
        <v>0</v>
      </c>
      <c r="V221" s="44">
        <f t="shared" si="104"/>
        <v>0</v>
      </c>
    </row>
    <row r="222" spans="1:24" ht="27" hidden="1" customHeight="1">
      <c r="A222" s="88"/>
      <c r="B222" s="23" t="s">
        <v>240</v>
      </c>
      <c r="C222" s="71">
        <v>46.02</v>
      </c>
      <c r="D222" s="44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39">
        <f t="shared" si="96"/>
        <v>0</v>
      </c>
      <c r="P222" s="39">
        <f t="shared" si="97"/>
        <v>0</v>
      </c>
      <c r="Q222" s="45"/>
      <c r="R222" s="45"/>
      <c r="S222" s="45"/>
      <c r="T222" s="45"/>
      <c r="U222" s="45"/>
      <c r="V222" s="45"/>
    </row>
    <row r="223" spans="1:24" ht="41.25" hidden="1" customHeight="1">
      <c r="A223" s="88"/>
      <c r="B223" s="31" t="s">
        <v>187</v>
      </c>
      <c r="C223" s="68" t="s">
        <v>188</v>
      </c>
      <c r="D223" s="44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39">
        <f t="shared" si="96"/>
        <v>0</v>
      </c>
      <c r="P223" s="39">
        <f t="shared" si="97"/>
        <v>0</v>
      </c>
      <c r="Q223" s="45"/>
      <c r="R223" s="45"/>
      <c r="S223" s="45"/>
      <c r="T223" s="45"/>
      <c r="U223" s="45"/>
      <c r="V223" s="45"/>
    </row>
    <row r="224" spans="1:24" ht="51" customHeight="1">
      <c r="A224" s="56"/>
      <c r="B224" s="23" t="s">
        <v>190</v>
      </c>
      <c r="C224" s="34" t="s">
        <v>241</v>
      </c>
      <c r="D224" s="55">
        <f t="shared" ref="D224:V225" si="105">D108</f>
        <v>12833</v>
      </c>
      <c r="E224" s="55">
        <f t="shared" si="105"/>
        <v>140664</v>
      </c>
      <c r="F224" s="55">
        <f t="shared" si="105"/>
        <v>148046</v>
      </c>
      <c r="G224" s="55">
        <f t="shared" si="105"/>
        <v>74139.72</v>
      </c>
      <c r="H224" s="55">
        <f t="shared" si="105"/>
        <v>161373</v>
      </c>
      <c r="I224" s="55">
        <f t="shared" si="105"/>
        <v>131030</v>
      </c>
      <c r="J224" s="55">
        <f t="shared" si="105"/>
        <v>131030</v>
      </c>
      <c r="K224" s="55">
        <f t="shared" si="105"/>
        <v>38746</v>
      </c>
      <c r="L224" s="55">
        <f t="shared" si="105"/>
        <v>41874</v>
      </c>
      <c r="M224" s="55">
        <f t="shared" si="105"/>
        <v>36353</v>
      </c>
      <c r="N224" s="55">
        <f t="shared" si="105"/>
        <v>14057</v>
      </c>
      <c r="O224" s="39">
        <f t="shared" si="96"/>
        <v>131030</v>
      </c>
      <c r="P224" s="39">
        <f t="shared" si="97"/>
        <v>0</v>
      </c>
      <c r="Q224" s="55">
        <f t="shared" si="105"/>
        <v>0</v>
      </c>
      <c r="R224" s="55">
        <f t="shared" si="105"/>
        <v>0</v>
      </c>
      <c r="S224" s="55">
        <f t="shared" si="105"/>
        <v>0</v>
      </c>
      <c r="T224" s="55">
        <f t="shared" si="105"/>
        <v>0</v>
      </c>
      <c r="U224" s="55">
        <f t="shared" si="105"/>
        <v>0</v>
      </c>
      <c r="V224" s="55">
        <f t="shared" si="105"/>
        <v>0</v>
      </c>
    </row>
    <row r="225" spans="1:23" ht="16.5" customHeight="1">
      <c r="A225" s="56"/>
      <c r="B225" s="92" t="s">
        <v>191</v>
      </c>
      <c r="C225" s="93" t="s">
        <v>192</v>
      </c>
      <c r="D225" s="63">
        <f t="shared" si="105"/>
        <v>10841</v>
      </c>
      <c r="E225" s="63">
        <f t="shared" si="105"/>
        <v>134337</v>
      </c>
      <c r="F225" s="63">
        <f t="shared" si="105"/>
        <v>141719</v>
      </c>
      <c r="G225" s="63">
        <f t="shared" si="105"/>
        <v>74139.72</v>
      </c>
      <c r="H225" s="63">
        <f t="shared" si="105"/>
        <v>155147</v>
      </c>
      <c r="I225" s="63">
        <f t="shared" si="105"/>
        <v>124804</v>
      </c>
      <c r="J225" s="63">
        <f t="shared" si="105"/>
        <v>124804</v>
      </c>
      <c r="K225" s="63">
        <f t="shared" si="105"/>
        <v>36117</v>
      </c>
      <c r="L225" s="63">
        <f t="shared" si="105"/>
        <v>39739</v>
      </c>
      <c r="M225" s="63">
        <f t="shared" si="105"/>
        <v>35622</v>
      </c>
      <c r="N225" s="63">
        <f t="shared" si="105"/>
        <v>13326</v>
      </c>
      <c r="O225" s="39">
        <f t="shared" si="96"/>
        <v>124804</v>
      </c>
      <c r="P225" s="39">
        <f t="shared" si="97"/>
        <v>0</v>
      </c>
      <c r="Q225" s="63">
        <f t="shared" si="105"/>
        <v>0</v>
      </c>
      <c r="R225" s="63">
        <f t="shared" si="105"/>
        <v>0</v>
      </c>
      <c r="S225" s="63">
        <f t="shared" si="105"/>
        <v>0</v>
      </c>
      <c r="T225" s="63">
        <f t="shared" si="105"/>
        <v>0</v>
      </c>
      <c r="U225" s="63">
        <f t="shared" si="105"/>
        <v>0</v>
      </c>
      <c r="V225" s="63">
        <f t="shared" si="105"/>
        <v>0</v>
      </c>
    </row>
    <row r="226" spans="1:23" ht="20.25" customHeight="1">
      <c r="A226" s="56"/>
      <c r="B226" s="31" t="s">
        <v>206</v>
      </c>
      <c r="C226" s="43" t="s">
        <v>194</v>
      </c>
      <c r="D226" s="55">
        <f t="shared" ref="D226:V226" si="106">D109</f>
        <v>10841</v>
      </c>
      <c r="E226" s="55">
        <f t="shared" si="106"/>
        <v>134337</v>
      </c>
      <c r="F226" s="55">
        <f t="shared" si="106"/>
        <v>141719</v>
      </c>
      <c r="G226" s="55">
        <f t="shared" si="106"/>
        <v>74139.72</v>
      </c>
      <c r="H226" s="55">
        <f t="shared" si="106"/>
        <v>155147</v>
      </c>
      <c r="I226" s="55">
        <f t="shared" si="106"/>
        <v>124804</v>
      </c>
      <c r="J226" s="55">
        <f t="shared" si="106"/>
        <v>124804</v>
      </c>
      <c r="K226" s="55">
        <f t="shared" si="106"/>
        <v>36117</v>
      </c>
      <c r="L226" s="55">
        <f t="shared" si="106"/>
        <v>39739</v>
      </c>
      <c r="M226" s="55">
        <f t="shared" si="106"/>
        <v>35622</v>
      </c>
      <c r="N226" s="55">
        <f t="shared" si="106"/>
        <v>13326</v>
      </c>
      <c r="O226" s="39">
        <f t="shared" si="96"/>
        <v>124804</v>
      </c>
      <c r="P226" s="39">
        <f t="shared" si="97"/>
        <v>0</v>
      </c>
      <c r="Q226" s="55">
        <f t="shared" si="106"/>
        <v>0</v>
      </c>
      <c r="R226" s="55">
        <f t="shared" si="106"/>
        <v>0</v>
      </c>
      <c r="S226" s="55">
        <f t="shared" si="106"/>
        <v>0</v>
      </c>
      <c r="T226" s="55">
        <f t="shared" si="106"/>
        <v>0</v>
      </c>
      <c r="U226" s="55">
        <f t="shared" si="106"/>
        <v>0</v>
      </c>
      <c r="V226" s="55">
        <f t="shared" si="106"/>
        <v>0</v>
      </c>
    </row>
    <row r="227" spans="1:23" ht="8.25" hidden="1" customHeight="1">
      <c r="A227" s="56"/>
      <c r="B227" s="42" t="s">
        <v>195</v>
      </c>
      <c r="C227" s="43" t="s">
        <v>196</v>
      </c>
      <c r="D227" s="44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39">
        <f t="shared" si="96"/>
        <v>0</v>
      </c>
      <c r="P227" s="39">
        <f t="shared" si="97"/>
        <v>0</v>
      </c>
      <c r="Q227" s="45"/>
      <c r="R227" s="45"/>
      <c r="S227" s="45"/>
      <c r="T227" s="45"/>
      <c r="U227" s="45"/>
      <c r="V227" s="45"/>
    </row>
    <row r="228" spans="1:23" ht="19.5" hidden="1" customHeight="1">
      <c r="A228" s="56"/>
      <c r="B228" s="42" t="s">
        <v>197</v>
      </c>
      <c r="C228" s="43" t="s">
        <v>198</v>
      </c>
      <c r="D228" s="44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39">
        <f t="shared" si="96"/>
        <v>0</v>
      </c>
      <c r="P228" s="39">
        <f t="shared" si="97"/>
        <v>0</v>
      </c>
      <c r="Q228" s="45"/>
      <c r="R228" s="45"/>
      <c r="S228" s="45"/>
      <c r="T228" s="45"/>
      <c r="U228" s="45"/>
      <c r="V228" s="45"/>
    </row>
    <row r="229" spans="1:23" ht="20.25" customHeight="1">
      <c r="A229" s="56"/>
      <c r="B229" s="94" t="s">
        <v>199</v>
      </c>
      <c r="C229" s="34" t="s">
        <v>200</v>
      </c>
      <c r="D229" s="55">
        <f t="shared" ref="D229:V229" si="107">D230+D231+D232</f>
        <v>1992</v>
      </c>
      <c r="E229" s="55">
        <f t="shared" si="107"/>
        <v>3562</v>
      </c>
      <c r="F229" s="55">
        <f t="shared" si="107"/>
        <v>3562</v>
      </c>
      <c r="G229" s="55">
        <f t="shared" si="107"/>
        <v>0</v>
      </c>
      <c r="H229" s="55">
        <f t="shared" si="107"/>
        <v>3461</v>
      </c>
      <c r="I229" s="55">
        <f t="shared" si="107"/>
        <v>3461</v>
      </c>
      <c r="J229" s="55">
        <f t="shared" si="107"/>
        <v>3461</v>
      </c>
      <c r="K229" s="55">
        <f t="shared" si="107"/>
        <v>1229</v>
      </c>
      <c r="L229" s="55">
        <f t="shared" si="107"/>
        <v>770</v>
      </c>
      <c r="M229" s="55">
        <f t="shared" si="107"/>
        <v>731</v>
      </c>
      <c r="N229" s="55">
        <f t="shared" si="107"/>
        <v>731</v>
      </c>
      <c r="O229" s="39">
        <f t="shared" si="96"/>
        <v>3461</v>
      </c>
      <c r="P229" s="39">
        <f t="shared" si="97"/>
        <v>0</v>
      </c>
      <c r="Q229" s="55">
        <f t="shared" si="107"/>
        <v>0</v>
      </c>
      <c r="R229" s="55">
        <f t="shared" si="107"/>
        <v>0</v>
      </c>
      <c r="S229" s="55">
        <f t="shared" si="107"/>
        <v>0</v>
      </c>
      <c r="T229" s="55">
        <f t="shared" si="107"/>
        <v>0</v>
      </c>
      <c r="U229" s="55">
        <f t="shared" si="107"/>
        <v>0</v>
      </c>
      <c r="V229" s="55">
        <f t="shared" si="107"/>
        <v>0</v>
      </c>
    </row>
    <row r="230" spans="1:23" ht="19.5" customHeight="1">
      <c r="A230" s="56"/>
      <c r="B230" s="42" t="s">
        <v>206</v>
      </c>
      <c r="C230" s="43" t="s">
        <v>201</v>
      </c>
      <c r="D230" s="55">
        <f t="shared" ref="D230:V230" si="108">D114</f>
        <v>1992</v>
      </c>
      <c r="E230" s="55">
        <f t="shared" si="108"/>
        <v>3562</v>
      </c>
      <c r="F230" s="55">
        <f t="shared" si="108"/>
        <v>3562</v>
      </c>
      <c r="G230" s="55">
        <f t="shared" si="108"/>
        <v>0</v>
      </c>
      <c r="H230" s="55">
        <f t="shared" si="108"/>
        <v>3461</v>
      </c>
      <c r="I230" s="55">
        <f t="shared" si="108"/>
        <v>3461</v>
      </c>
      <c r="J230" s="55">
        <f t="shared" si="108"/>
        <v>3461</v>
      </c>
      <c r="K230" s="55">
        <f t="shared" si="108"/>
        <v>1229</v>
      </c>
      <c r="L230" s="55">
        <f t="shared" si="108"/>
        <v>770</v>
      </c>
      <c r="M230" s="55">
        <f t="shared" si="108"/>
        <v>731</v>
      </c>
      <c r="N230" s="55">
        <f t="shared" si="108"/>
        <v>731</v>
      </c>
      <c r="O230" s="39">
        <f t="shared" si="96"/>
        <v>3461</v>
      </c>
      <c r="P230" s="39">
        <f t="shared" si="97"/>
        <v>0</v>
      </c>
      <c r="Q230" s="55">
        <f t="shared" si="108"/>
        <v>0</v>
      </c>
      <c r="R230" s="55">
        <f t="shared" si="108"/>
        <v>0</v>
      </c>
      <c r="S230" s="55">
        <f t="shared" si="108"/>
        <v>0</v>
      </c>
      <c r="T230" s="55">
        <f t="shared" si="108"/>
        <v>0</v>
      </c>
      <c r="U230" s="55">
        <f t="shared" si="108"/>
        <v>0</v>
      </c>
      <c r="V230" s="55">
        <f t="shared" si="108"/>
        <v>0</v>
      </c>
    </row>
    <row r="231" spans="1:23" ht="0.75" customHeight="1">
      <c r="A231" s="56"/>
      <c r="B231" s="42" t="s">
        <v>195</v>
      </c>
      <c r="C231" s="43" t="s">
        <v>242</v>
      </c>
      <c r="D231" s="44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39">
        <f t="shared" si="96"/>
        <v>0</v>
      </c>
      <c r="P231" s="39">
        <f t="shared" si="97"/>
        <v>0</v>
      </c>
      <c r="Q231" s="45"/>
      <c r="R231" s="45"/>
      <c r="S231" s="45"/>
      <c r="T231" s="45"/>
      <c r="U231" s="45"/>
      <c r="V231" s="45"/>
    </row>
    <row r="232" spans="1:23" ht="18" customHeight="1">
      <c r="A232" s="56"/>
      <c r="B232" s="42" t="s">
        <v>197</v>
      </c>
      <c r="C232" s="43" t="s">
        <v>203</v>
      </c>
      <c r="D232" s="44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39">
        <f t="shared" si="96"/>
        <v>0</v>
      </c>
      <c r="P232" s="39">
        <f t="shared" si="97"/>
        <v>0</v>
      </c>
      <c r="Q232" s="45"/>
      <c r="R232" s="45"/>
      <c r="S232" s="45"/>
      <c r="T232" s="45"/>
      <c r="U232" s="45"/>
      <c r="V232" s="45"/>
    </row>
    <row r="233" spans="1:23" ht="28.5" customHeight="1">
      <c r="A233" s="56"/>
      <c r="B233" s="95" t="s">
        <v>204</v>
      </c>
      <c r="C233" s="34" t="s">
        <v>205</v>
      </c>
      <c r="D233" s="44"/>
      <c r="E233" s="55">
        <f t="shared" ref="E233:V234" si="109">E117</f>
        <v>2765</v>
      </c>
      <c r="F233" s="55">
        <f t="shared" si="109"/>
        <v>2765</v>
      </c>
      <c r="G233" s="55">
        <f t="shared" si="109"/>
        <v>0</v>
      </c>
      <c r="H233" s="55">
        <f t="shared" si="109"/>
        <v>2765</v>
      </c>
      <c r="I233" s="55">
        <f t="shared" si="109"/>
        <v>2765</v>
      </c>
      <c r="J233" s="55">
        <f t="shared" si="109"/>
        <v>2765</v>
      </c>
      <c r="K233" s="55">
        <f t="shared" si="109"/>
        <v>1400</v>
      </c>
      <c r="L233" s="55">
        <f t="shared" si="109"/>
        <v>1365</v>
      </c>
      <c r="M233" s="55">
        <f t="shared" si="109"/>
        <v>0</v>
      </c>
      <c r="N233" s="55">
        <f t="shared" si="109"/>
        <v>0</v>
      </c>
      <c r="O233" s="39">
        <f t="shared" si="96"/>
        <v>2765</v>
      </c>
      <c r="P233" s="39">
        <f t="shared" si="97"/>
        <v>0</v>
      </c>
      <c r="Q233" s="55">
        <f t="shared" si="109"/>
        <v>0</v>
      </c>
      <c r="R233" s="55">
        <f t="shared" si="109"/>
        <v>0</v>
      </c>
      <c r="S233" s="55">
        <f t="shared" si="109"/>
        <v>0</v>
      </c>
      <c r="T233" s="55">
        <f t="shared" si="109"/>
        <v>0</v>
      </c>
      <c r="U233" s="55">
        <f t="shared" si="109"/>
        <v>0</v>
      </c>
      <c r="V233" s="55">
        <f t="shared" si="109"/>
        <v>0</v>
      </c>
    </row>
    <row r="234" spans="1:23" ht="21" customHeight="1">
      <c r="A234" s="56"/>
      <c r="B234" s="42" t="s">
        <v>206</v>
      </c>
      <c r="C234" s="43" t="s">
        <v>207</v>
      </c>
      <c r="D234" s="44"/>
      <c r="E234" s="55">
        <f t="shared" si="109"/>
        <v>2765</v>
      </c>
      <c r="F234" s="55">
        <f t="shared" si="109"/>
        <v>2765</v>
      </c>
      <c r="G234" s="55">
        <f t="shared" si="109"/>
        <v>0</v>
      </c>
      <c r="H234" s="55">
        <f t="shared" si="109"/>
        <v>2765</v>
      </c>
      <c r="I234" s="55">
        <f t="shared" si="109"/>
        <v>2765</v>
      </c>
      <c r="J234" s="55">
        <f t="shared" si="109"/>
        <v>2765</v>
      </c>
      <c r="K234" s="55">
        <f t="shared" si="109"/>
        <v>1400</v>
      </c>
      <c r="L234" s="55">
        <f t="shared" si="109"/>
        <v>1365</v>
      </c>
      <c r="M234" s="55">
        <f t="shared" si="109"/>
        <v>0</v>
      </c>
      <c r="N234" s="55">
        <f t="shared" si="109"/>
        <v>0</v>
      </c>
      <c r="O234" s="39">
        <f t="shared" si="96"/>
        <v>2765</v>
      </c>
      <c r="P234" s="39">
        <f t="shared" si="97"/>
        <v>0</v>
      </c>
      <c r="Q234" s="55">
        <f t="shared" si="109"/>
        <v>0</v>
      </c>
      <c r="R234" s="55">
        <f t="shared" si="109"/>
        <v>0</v>
      </c>
      <c r="S234" s="55">
        <f t="shared" si="109"/>
        <v>0</v>
      </c>
      <c r="T234" s="55">
        <f t="shared" si="109"/>
        <v>0</v>
      </c>
      <c r="U234" s="55">
        <f t="shared" si="109"/>
        <v>0</v>
      </c>
      <c r="V234" s="55">
        <f t="shared" si="109"/>
        <v>0</v>
      </c>
    </row>
    <row r="235" spans="1:23" ht="17.25" customHeight="1">
      <c r="A235" s="56"/>
      <c r="B235" s="42" t="s">
        <v>195</v>
      </c>
      <c r="C235" s="43" t="s">
        <v>208</v>
      </c>
      <c r="D235" s="44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39">
        <f t="shared" si="96"/>
        <v>0</v>
      </c>
      <c r="P235" s="39">
        <f t="shared" si="97"/>
        <v>0</v>
      </c>
      <c r="Q235" s="45"/>
      <c r="R235" s="45"/>
      <c r="S235" s="45"/>
      <c r="T235" s="45"/>
      <c r="U235" s="45"/>
      <c r="V235" s="45"/>
    </row>
    <row r="236" spans="1:23" ht="15.75" customHeight="1">
      <c r="A236" s="56"/>
      <c r="B236" s="42" t="s">
        <v>197</v>
      </c>
      <c r="C236" s="43" t="s">
        <v>209</v>
      </c>
      <c r="D236" s="44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39">
        <f t="shared" si="96"/>
        <v>0</v>
      </c>
      <c r="P236" s="39">
        <f t="shared" si="97"/>
        <v>0</v>
      </c>
      <c r="Q236" s="45"/>
      <c r="R236" s="45"/>
      <c r="S236" s="45"/>
      <c r="T236" s="45"/>
      <c r="U236" s="45"/>
      <c r="V236" s="45"/>
    </row>
    <row r="237" spans="1:23" ht="0.75" customHeight="1">
      <c r="A237" s="96"/>
      <c r="B237" s="42"/>
      <c r="C237" s="43"/>
      <c r="D237" s="44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39">
        <f t="shared" si="96"/>
        <v>0</v>
      </c>
      <c r="P237" s="39">
        <f t="shared" si="97"/>
        <v>0</v>
      </c>
      <c r="Q237" s="45"/>
      <c r="R237" s="45"/>
      <c r="S237" s="45"/>
      <c r="T237" s="45"/>
      <c r="U237" s="45"/>
      <c r="V237" s="45"/>
    </row>
    <row r="238" spans="1:23" ht="0.75" customHeight="1">
      <c r="A238" s="56"/>
      <c r="B238" s="34" t="s">
        <v>7</v>
      </c>
      <c r="C238" s="34" t="s">
        <v>8</v>
      </c>
      <c r="D238" s="44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39">
        <f t="shared" si="96"/>
        <v>0</v>
      </c>
      <c r="P238" s="39">
        <f t="shared" si="97"/>
        <v>0</v>
      </c>
      <c r="Q238" s="45"/>
      <c r="R238" s="45"/>
      <c r="S238" s="45"/>
      <c r="T238" s="45"/>
      <c r="U238" s="45"/>
      <c r="V238" s="45"/>
    </row>
    <row r="239" spans="1:23" ht="18" customHeight="1">
      <c r="A239" s="97"/>
      <c r="B239" s="37" t="s">
        <v>243</v>
      </c>
      <c r="C239" s="38"/>
      <c r="D239" s="98">
        <f t="shared" ref="D239:Q243" si="110">D264+D454+D486+D1034+D1110</f>
        <v>268943.84999999998</v>
      </c>
      <c r="E239" s="98">
        <f t="shared" si="110"/>
        <v>622295</v>
      </c>
      <c r="F239" s="98">
        <f t="shared" si="110"/>
        <v>716273.92</v>
      </c>
      <c r="G239" s="98">
        <f t="shared" si="110"/>
        <v>403854.17</v>
      </c>
      <c r="H239" s="98">
        <f t="shared" si="110"/>
        <v>1018418.1699999999</v>
      </c>
      <c r="I239" s="98">
        <f t="shared" si="110"/>
        <v>747328</v>
      </c>
      <c r="J239" s="98">
        <f t="shared" si="110"/>
        <v>736144</v>
      </c>
      <c r="K239" s="98">
        <f t="shared" si="110"/>
        <v>199708</v>
      </c>
      <c r="L239" s="98">
        <f t="shared" si="110"/>
        <v>152506</v>
      </c>
      <c r="M239" s="98">
        <f t="shared" si="110"/>
        <v>204083</v>
      </c>
      <c r="N239" s="98">
        <f t="shared" si="110"/>
        <v>191031</v>
      </c>
      <c r="O239" s="39">
        <f t="shared" si="96"/>
        <v>747328</v>
      </c>
      <c r="P239" s="39">
        <f t="shared" si="97"/>
        <v>0</v>
      </c>
      <c r="Q239" s="98">
        <f t="shared" si="110"/>
        <v>536148</v>
      </c>
      <c r="R239" s="98">
        <f>R264+R454+R486+R1034+R1110</f>
        <v>536148</v>
      </c>
      <c r="S239" s="98">
        <f t="shared" ref="S239:S243" si="111">S264+S454+S486+S1034+S1110</f>
        <v>406812</v>
      </c>
      <c r="T239" s="98">
        <f>T264+T454+T486+T1034+T1110</f>
        <v>406812</v>
      </c>
      <c r="U239" s="98">
        <f t="shared" ref="U239:U243" si="112">U264+U454+U486+U1034+U1110</f>
        <v>376919</v>
      </c>
      <c r="V239" s="98">
        <f>V264+V454+V486+V1034+V1110</f>
        <v>376919</v>
      </c>
      <c r="W239" s="87"/>
    </row>
    <row r="240" spans="1:23" ht="14.25">
      <c r="A240" s="89"/>
      <c r="B240" s="84" t="s">
        <v>244</v>
      </c>
      <c r="C240" s="85"/>
      <c r="D240" s="86">
        <f t="shared" si="110"/>
        <v>240916.11</v>
      </c>
      <c r="E240" s="86">
        <f t="shared" si="110"/>
        <v>309266</v>
      </c>
      <c r="F240" s="86">
        <f t="shared" si="110"/>
        <v>329872.85000000003</v>
      </c>
      <c r="G240" s="86">
        <f t="shared" si="110"/>
        <v>290810.92</v>
      </c>
      <c r="H240" s="86">
        <f t="shared" si="110"/>
        <v>363114</v>
      </c>
      <c r="I240" s="86">
        <f t="shared" si="110"/>
        <v>340271</v>
      </c>
      <c r="J240" s="86">
        <f t="shared" si="110"/>
        <v>340258</v>
      </c>
      <c r="K240" s="86">
        <f t="shared" si="110"/>
        <v>90395</v>
      </c>
      <c r="L240" s="86">
        <f t="shared" si="110"/>
        <v>86694</v>
      </c>
      <c r="M240" s="86">
        <f t="shared" si="110"/>
        <v>83494</v>
      </c>
      <c r="N240" s="86">
        <f t="shared" si="110"/>
        <v>79688</v>
      </c>
      <c r="O240" s="39">
        <f t="shared" si="96"/>
        <v>340271</v>
      </c>
      <c r="P240" s="39">
        <f t="shared" si="97"/>
        <v>0</v>
      </c>
      <c r="Q240" s="86">
        <f t="shared" si="110"/>
        <v>330094</v>
      </c>
      <c r="R240" s="86">
        <f>R265+R455+R487+R1035+R1111</f>
        <v>330094</v>
      </c>
      <c r="S240" s="86">
        <f t="shared" si="111"/>
        <v>336120</v>
      </c>
      <c r="T240" s="86">
        <f>T265+T455+T487+T1035+T1111</f>
        <v>336120</v>
      </c>
      <c r="U240" s="86">
        <f t="shared" si="112"/>
        <v>340623</v>
      </c>
      <c r="V240" s="86">
        <f>V265+V455+V487+V1035+V1111</f>
        <v>340623</v>
      </c>
    </row>
    <row r="241" spans="1:29" ht="14.25">
      <c r="A241" s="56"/>
      <c r="B241" s="41" t="s">
        <v>245</v>
      </c>
      <c r="C241" s="43">
        <v>0.01</v>
      </c>
      <c r="D241" s="52">
        <f t="shared" si="110"/>
        <v>235585.66</v>
      </c>
      <c r="E241" s="52">
        <f t="shared" si="110"/>
        <v>303466</v>
      </c>
      <c r="F241" s="52">
        <f t="shared" si="110"/>
        <v>324638.56</v>
      </c>
      <c r="G241" s="52">
        <f t="shared" si="110"/>
        <v>285657.18</v>
      </c>
      <c r="H241" s="52">
        <f t="shared" si="110"/>
        <v>357276</v>
      </c>
      <c r="I241" s="52">
        <f t="shared" si="110"/>
        <v>334433</v>
      </c>
      <c r="J241" s="52">
        <f t="shared" si="110"/>
        <v>334420</v>
      </c>
      <c r="K241" s="52">
        <f t="shared" si="110"/>
        <v>88895</v>
      </c>
      <c r="L241" s="52">
        <f t="shared" si="110"/>
        <v>85194</v>
      </c>
      <c r="M241" s="52">
        <f t="shared" si="110"/>
        <v>81994</v>
      </c>
      <c r="N241" s="52">
        <f t="shared" si="110"/>
        <v>78350</v>
      </c>
      <c r="O241" s="39">
        <f t="shared" si="96"/>
        <v>334433</v>
      </c>
      <c r="P241" s="39">
        <f t="shared" si="97"/>
        <v>0</v>
      </c>
      <c r="Q241" s="52">
        <f t="shared" si="110"/>
        <v>323741</v>
      </c>
      <c r="R241" s="52">
        <f>R266+R456+R488+R1036+R1112</f>
        <v>323741</v>
      </c>
      <c r="S241" s="52">
        <f t="shared" si="111"/>
        <v>324654</v>
      </c>
      <c r="T241" s="52">
        <f>T266+T456+T488+T1036+T1112</f>
        <v>324654</v>
      </c>
      <c r="U241" s="52">
        <f t="shared" si="112"/>
        <v>323597</v>
      </c>
      <c r="V241" s="52">
        <f>V266+V456+V488+V1036+V1112</f>
        <v>323597</v>
      </c>
      <c r="W241" s="87"/>
      <c r="X241" s="87"/>
    </row>
    <row r="242" spans="1:29" ht="18.75" customHeight="1">
      <c r="A242" s="56"/>
      <c r="B242" s="41" t="s">
        <v>246</v>
      </c>
      <c r="C242" s="43">
        <v>10</v>
      </c>
      <c r="D242" s="52">
        <f t="shared" si="110"/>
        <v>128053.7</v>
      </c>
      <c r="E242" s="52">
        <f t="shared" si="110"/>
        <v>141920</v>
      </c>
      <c r="F242" s="52">
        <f t="shared" si="110"/>
        <v>146711.12</v>
      </c>
      <c r="G242" s="52">
        <f t="shared" si="110"/>
        <v>133574.06</v>
      </c>
      <c r="H242" s="52">
        <f t="shared" si="110"/>
        <v>154858</v>
      </c>
      <c r="I242" s="52">
        <f t="shared" si="110"/>
        <v>151639</v>
      </c>
      <c r="J242" s="52">
        <f t="shared" si="110"/>
        <v>151439</v>
      </c>
      <c r="K242" s="52">
        <f t="shared" si="110"/>
        <v>39535</v>
      </c>
      <c r="L242" s="52">
        <f t="shared" si="110"/>
        <v>38250</v>
      </c>
      <c r="M242" s="52">
        <f t="shared" si="110"/>
        <v>38040</v>
      </c>
      <c r="N242" s="52">
        <f t="shared" si="110"/>
        <v>35814</v>
      </c>
      <c r="O242" s="39">
        <f t="shared" si="96"/>
        <v>151639</v>
      </c>
      <c r="P242" s="39">
        <f t="shared" si="97"/>
        <v>0</v>
      </c>
      <c r="Q242" s="52">
        <f t="shared" si="110"/>
        <v>150314</v>
      </c>
      <c r="R242" s="52">
        <f>R267+R457+R489+R1037+R1113</f>
        <v>150314</v>
      </c>
      <c r="S242" s="52">
        <f t="shared" si="111"/>
        <v>150320</v>
      </c>
      <c r="T242" s="52">
        <f>T267+T457+T489+T1037+T1113</f>
        <v>150320</v>
      </c>
      <c r="U242" s="52">
        <f t="shared" si="112"/>
        <v>150325</v>
      </c>
      <c r="V242" s="52">
        <f>V267+V457+V489+V1037+V1113</f>
        <v>150325</v>
      </c>
    </row>
    <row r="243" spans="1:29" ht="19.5" customHeight="1">
      <c r="A243" s="56"/>
      <c r="B243" s="41" t="s">
        <v>247</v>
      </c>
      <c r="C243" s="43">
        <v>20</v>
      </c>
      <c r="D243" s="52">
        <f t="shared" si="110"/>
        <v>27323.56</v>
      </c>
      <c r="E243" s="52">
        <f t="shared" si="110"/>
        <v>62011</v>
      </c>
      <c r="F243" s="52">
        <f t="shared" si="110"/>
        <v>69218.899999999994</v>
      </c>
      <c r="G243" s="52">
        <f t="shared" si="110"/>
        <v>60006.619999999995</v>
      </c>
      <c r="H243" s="52">
        <f t="shared" si="110"/>
        <v>62923</v>
      </c>
      <c r="I243" s="52">
        <f t="shared" si="110"/>
        <v>61622</v>
      </c>
      <c r="J243" s="52">
        <f t="shared" si="110"/>
        <v>61809</v>
      </c>
      <c r="K243" s="52">
        <f t="shared" si="110"/>
        <v>17455</v>
      </c>
      <c r="L243" s="52">
        <f t="shared" si="110"/>
        <v>14841</v>
      </c>
      <c r="M243" s="52">
        <f t="shared" si="110"/>
        <v>15665</v>
      </c>
      <c r="N243" s="52">
        <f t="shared" si="110"/>
        <v>13661</v>
      </c>
      <c r="O243" s="39">
        <f t="shared" si="96"/>
        <v>61622</v>
      </c>
      <c r="P243" s="39">
        <f t="shared" si="97"/>
        <v>0</v>
      </c>
      <c r="Q243" s="52">
        <f t="shared" si="110"/>
        <v>60770</v>
      </c>
      <c r="R243" s="52">
        <f>R268+R458+R490+R1038+R1114</f>
        <v>60770</v>
      </c>
      <c r="S243" s="52">
        <f t="shared" si="111"/>
        <v>60774</v>
      </c>
      <c r="T243" s="52">
        <f>T268+T458+T490+T1038+T1114</f>
        <v>60774</v>
      </c>
      <c r="U243" s="52">
        <f t="shared" si="112"/>
        <v>60677</v>
      </c>
      <c r="V243" s="52">
        <f>V268+V458+V490+V1038+V1114</f>
        <v>60677</v>
      </c>
    </row>
    <row r="244" spans="1:29" ht="19.5" customHeight="1">
      <c r="A244" s="56"/>
      <c r="B244" s="41" t="s">
        <v>248</v>
      </c>
      <c r="C244" s="43">
        <v>30</v>
      </c>
      <c r="D244" s="52">
        <f t="shared" ref="D244:V244" si="113">D269</f>
        <v>584</v>
      </c>
      <c r="E244" s="52">
        <f t="shared" si="113"/>
        <v>1740</v>
      </c>
      <c r="F244" s="52">
        <f t="shared" si="113"/>
        <v>1740</v>
      </c>
      <c r="G244" s="52">
        <f t="shared" si="113"/>
        <v>1437</v>
      </c>
      <c r="H244" s="52">
        <f t="shared" si="113"/>
        <v>11190</v>
      </c>
      <c r="I244" s="52">
        <f t="shared" si="113"/>
        <v>11190</v>
      </c>
      <c r="J244" s="52">
        <f t="shared" si="113"/>
        <v>11190</v>
      </c>
      <c r="K244" s="52">
        <f t="shared" si="113"/>
        <v>2000</v>
      </c>
      <c r="L244" s="52">
        <f t="shared" si="113"/>
        <v>2500</v>
      </c>
      <c r="M244" s="52">
        <f t="shared" si="113"/>
        <v>3000</v>
      </c>
      <c r="N244" s="52">
        <f t="shared" si="113"/>
        <v>3690</v>
      </c>
      <c r="O244" s="39">
        <f t="shared" si="96"/>
        <v>11190</v>
      </c>
      <c r="P244" s="39">
        <f t="shared" si="97"/>
        <v>0</v>
      </c>
      <c r="Q244" s="52">
        <f t="shared" ref="Q244" si="114">Q269</f>
        <v>16388</v>
      </c>
      <c r="R244" s="52">
        <f t="shared" si="113"/>
        <v>16388</v>
      </c>
      <c r="S244" s="52">
        <f t="shared" si="113"/>
        <v>17191</v>
      </c>
      <c r="T244" s="52">
        <f t="shared" si="113"/>
        <v>17191</v>
      </c>
      <c r="U244" s="52">
        <f t="shared" si="113"/>
        <v>16126</v>
      </c>
      <c r="V244" s="52">
        <f t="shared" si="113"/>
        <v>16126</v>
      </c>
    </row>
    <row r="245" spans="1:29" ht="19.5" customHeight="1">
      <c r="A245" s="56"/>
      <c r="B245" s="41" t="s">
        <v>249</v>
      </c>
      <c r="C245" s="43">
        <v>40</v>
      </c>
      <c r="D245" s="52">
        <f t="shared" ref="D245:V245" si="115">D1117</f>
        <v>0</v>
      </c>
      <c r="E245" s="52">
        <f t="shared" si="115"/>
        <v>0</v>
      </c>
      <c r="F245" s="52">
        <f t="shared" si="115"/>
        <v>0</v>
      </c>
      <c r="G245" s="52">
        <f t="shared" si="115"/>
        <v>0</v>
      </c>
      <c r="H245" s="52">
        <f t="shared" si="115"/>
        <v>0</v>
      </c>
      <c r="I245" s="52">
        <f t="shared" si="115"/>
        <v>0</v>
      </c>
      <c r="J245" s="52">
        <f t="shared" si="115"/>
        <v>0</v>
      </c>
      <c r="K245" s="52">
        <f t="shared" si="115"/>
        <v>0</v>
      </c>
      <c r="L245" s="52">
        <f t="shared" si="115"/>
        <v>0</v>
      </c>
      <c r="M245" s="52">
        <f t="shared" si="115"/>
        <v>0</v>
      </c>
      <c r="N245" s="52">
        <f t="shared" si="115"/>
        <v>0</v>
      </c>
      <c r="O245" s="39">
        <f t="shared" si="96"/>
        <v>0</v>
      </c>
      <c r="P245" s="39">
        <f t="shared" si="97"/>
        <v>0</v>
      </c>
      <c r="Q245" s="52">
        <f t="shared" ref="Q245" si="116">Q1117</f>
        <v>0</v>
      </c>
      <c r="R245" s="52">
        <f t="shared" si="115"/>
        <v>0</v>
      </c>
      <c r="S245" s="52">
        <f t="shared" si="115"/>
        <v>0</v>
      </c>
      <c r="T245" s="52">
        <f t="shared" si="115"/>
        <v>0</v>
      </c>
      <c r="U245" s="52">
        <f t="shared" si="115"/>
        <v>0</v>
      </c>
      <c r="V245" s="52">
        <f t="shared" si="115"/>
        <v>0</v>
      </c>
    </row>
    <row r="246" spans="1:29" ht="20.25" customHeight="1">
      <c r="A246" s="56"/>
      <c r="B246" s="41" t="s">
        <v>250</v>
      </c>
      <c r="C246" s="43">
        <v>50</v>
      </c>
      <c r="D246" s="52">
        <f t="shared" ref="D246:V246" si="117">D270</f>
        <v>0</v>
      </c>
      <c r="E246" s="52">
        <f t="shared" si="117"/>
        <v>500</v>
      </c>
      <c r="F246" s="52">
        <f t="shared" si="117"/>
        <v>500</v>
      </c>
      <c r="G246" s="52">
        <f t="shared" si="117"/>
        <v>0</v>
      </c>
      <c r="H246" s="52">
        <f t="shared" si="117"/>
        <v>500</v>
      </c>
      <c r="I246" s="52">
        <f t="shared" si="117"/>
        <v>500</v>
      </c>
      <c r="J246" s="52">
        <f t="shared" si="117"/>
        <v>500</v>
      </c>
      <c r="K246" s="52">
        <f t="shared" si="117"/>
        <v>200</v>
      </c>
      <c r="L246" s="52">
        <f t="shared" si="117"/>
        <v>300</v>
      </c>
      <c r="M246" s="52">
        <f t="shared" si="117"/>
        <v>0</v>
      </c>
      <c r="N246" s="52">
        <f t="shared" si="117"/>
        <v>0</v>
      </c>
      <c r="O246" s="39">
        <f t="shared" si="96"/>
        <v>500</v>
      </c>
      <c r="P246" s="39">
        <f t="shared" si="97"/>
        <v>0</v>
      </c>
      <c r="Q246" s="52">
        <f t="shared" ref="Q246" si="118">Q270</f>
        <v>500</v>
      </c>
      <c r="R246" s="52">
        <f t="shared" si="117"/>
        <v>500</v>
      </c>
      <c r="S246" s="52">
        <f t="shared" si="117"/>
        <v>500</v>
      </c>
      <c r="T246" s="52">
        <f t="shared" si="117"/>
        <v>500</v>
      </c>
      <c r="U246" s="52">
        <f t="shared" si="117"/>
        <v>500</v>
      </c>
      <c r="V246" s="52">
        <f t="shared" si="117"/>
        <v>500</v>
      </c>
    </row>
    <row r="247" spans="1:29" ht="18" customHeight="1">
      <c r="A247" s="56"/>
      <c r="B247" s="41" t="s">
        <v>251</v>
      </c>
      <c r="C247" s="43">
        <v>51</v>
      </c>
      <c r="D247" s="52">
        <f t="shared" ref="D247:N247" si="119">D271+D491+D1115</f>
        <v>64259.4</v>
      </c>
      <c r="E247" s="52">
        <f t="shared" si="119"/>
        <v>67948</v>
      </c>
      <c r="F247" s="52">
        <f t="shared" si="119"/>
        <v>69306.5</v>
      </c>
      <c r="G247" s="52">
        <f t="shared" si="119"/>
        <v>58423</v>
      </c>
      <c r="H247" s="52">
        <f t="shared" si="119"/>
        <v>89864</v>
      </c>
      <c r="I247" s="52">
        <f t="shared" si="119"/>
        <v>71595</v>
      </c>
      <c r="J247" s="52">
        <f t="shared" si="119"/>
        <v>71595</v>
      </c>
      <c r="K247" s="52">
        <f t="shared" si="119"/>
        <v>19253</v>
      </c>
      <c r="L247" s="52">
        <f t="shared" si="119"/>
        <v>17302</v>
      </c>
      <c r="M247" s="52">
        <f t="shared" si="119"/>
        <v>17938</v>
      </c>
      <c r="N247" s="52">
        <f t="shared" si="119"/>
        <v>17102</v>
      </c>
      <c r="O247" s="39">
        <f t="shared" si="96"/>
        <v>71595</v>
      </c>
      <c r="P247" s="39">
        <f t="shared" si="97"/>
        <v>0</v>
      </c>
      <c r="Q247" s="52">
        <f t="shared" ref="Q247:V247" si="120">Q271+Q491+Q1115</f>
        <v>69470</v>
      </c>
      <c r="R247" s="52">
        <f t="shared" si="120"/>
        <v>69470</v>
      </c>
      <c r="S247" s="52">
        <f t="shared" si="120"/>
        <v>69570</v>
      </c>
      <c r="T247" s="52">
        <f t="shared" si="120"/>
        <v>69570</v>
      </c>
      <c r="U247" s="52">
        <f t="shared" si="120"/>
        <v>69670</v>
      </c>
      <c r="V247" s="52">
        <f t="shared" si="120"/>
        <v>69670</v>
      </c>
    </row>
    <row r="248" spans="1:29" ht="16.5" customHeight="1">
      <c r="A248" s="56"/>
      <c r="B248" s="41" t="s">
        <v>252</v>
      </c>
      <c r="C248" s="43">
        <v>55</v>
      </c>
      <c r="D248" s="52">
        <f t="shared" ref="D248:N249" si="121">D272+D492</f>
        <v>0</v>
      </c>
      <c r="E248" s="52">
        <f t="shared" si="121"/>
        <v>0</v>
      </c>
      <c r="F248" s="52">
        <f t="shared" si="121"/>
        <v>2.44</v>
      </c>
      <c r="G248" s="52">
        <f t="shared" si="121"/>
        <v>2.4</v>
      </c>
      <c r="H248" s="52">
        <f t="shared" si="121"/>
        <v>0</v>
      </c>
      <c r="I248" s="52">
        <f t="shared" si="121"/>
        <v>0</v>
      </c>
      <c r="J248" s="52">
        <f t="shared" si="121"/>
        <v>0</v>
      </c>
      <c r="K248" s="52">
        <f t="shared" si="121"/>
        <v>0</v>
      </c>
      <c r="L248" s="52">
        <f t="shared" si="121"/>
        <v>0</v>
      </c>
      <c r="M248" s="52">
        <f t="shared" si="121"/>
        <v>0</v>
      </c>
      <c r="N248" s="52">
        <f t="shared" si="121"/>
        <v>0</v>
      </c>
      <c r="O248" s="39">
        <f t="shared" si="96"/>
        <v>0</v>
      </c>
      <c r="P248" s="39">
        <f t="shared" si="97"/>
        <v>0</v>
      </c>
      <c r="Q248" s="52">
        <f t="shared" ref="Q248:V249" si="122">Q272+Q492</f>
        <v>0</v>
      </c>
      <c r="R248" s="52">
        <f t="shared" si="122"/>
        <v>0</v>
      </c>
      <c r="S248" s="52">
        <f t="shared" si="122"/>
        <v>0</v>
      </c>
      <c r="T248" s="52">
        <f t="shared" si="122"/>
        <v>0</v>
      </c>
      <c r="U248" s="52">
        <f t="shared" si="122"/>
        <v>0</v>
      </c>
      <c r="V248" s="52">
        <f t="shared" si="122"/>
        <v>0</v>
      </c>
    </row>
    <row r="249" spans="1:29" ht="19.5" customHeight="1">
      <c r="A249" s="56"/>
      <c r="B249" s="41" t="s">
        <v>253</v>
      </c>
      <c r="C249" s="43">
        <v>57</v>
      </c>
      <c r="D249" s="52">
        <f t="shared" si="121"/>
        <v>2193</v>
      </c>
      <c r="E249" s="52">
        <f t="shared" si="121"/>
        <v>14628</v>
      </c>
      <c r="F249" s="52">
        <f t="shared" si="121"/>
        <v>22451.549999999996</v>
      </c>
      <c r="G249" s="52">
        <f t="shared" si="121"/>
        <v>17509.11</v>
      </c>
      <c r="H249" s="52">
        <f t="shared" si="121"/>
        <v>18759</v>
      </c>
      <c r="I249" s="52">
        <f t="shared" si="121"/>
        <v>18763</v>
      </c>
      <c r="J249" s="52">
        <f t="shared" si="121"/>
        <v>18763</v>
      </c>
      <c r="K249" s="52">
        <f t="shared" si="121"/>
        <v>5907</v>
      </c>
      <c r="L249" s="52">
        <f t="shared" si="121"/>
        <v>7106</v>
      </c>
      <c r="M249" s="52">
        <f t="shared" si="121"/>
        <v>2706</v>
      </c>
      <c r="N249" s="52">
        <f t="shared" si="121"/>
        <v>3044</v>
      </c>
      <c r="O249" s="39">
        <f t="shared" si="96"/>
        <v>18763</v>
      </c>
      <c r="P249" s="39">
        <f t="shared" si="97"/>
        <v>0</v>
      </c>
      <c r="Q249" s="52">
        <f t="shared" si="122"/>
        <v>7675</v>
      </c>
      <c r="R249" s="52">
        <f t="shared" si="122"/>
        <v>7675</v>
      </c>
      <c r="S249" s="52">
        <f t="shared" si="122"/>
        <v>7675</v>
      </c>
      <c r="T249" s="52">
        <f t="shared" si="122"/>
        <v>7675</v>
      </c>
      <c r="U249" s="52">
        <f t="shared" si="122"/>
        <v>7675</v>
      </c>
      <c r="V249" s="52">
        <f t="shared" si="122"/>
        <v>7675</v>
      </c>
    </row>
    <row r="250" spans="1:29" ht="19.5" customHeight="1">
      <c r="A250" s="56"/>
      <c r="B250" s="41" t="s">
        <v>254</v>
      </c>
      <c r="C250" s="43">
        <v>59</v>
      </c>
      <c r="D250" s="52">
        <f t="shared" ref="D250:N250" si="123">D274+D459+D494+D1116</f>
        <v>14557.1</v>
      </c>
      <c r="E250" s="52">
        <f t="shared" si="123"/>
        <v>14979</v>
      </c>
      <c r="F250" s="52">
        <f t="shared" si="123"/>
        <v>15501.5</v>
      </c>
      <c r="G250" s="52">
        <f t="shared" si="123"/>
        <v>14921.49</v>
      </c>
      <c r="H250" s="52">
        <f t="shared" si="123"/>
        <v>19442</v>
      </c>
      <c r="I250" s="52">
        <f t="shared" si="123"/>
        <v>19420</v>
      </c>
      <c r="J250" s="52">
        <f t="shared" si="123"/>
        <v>19420</v>
      </c>
      <c r="K250" s="52">
        <f t="shared" si="123"/>
        <v>4610</v>
      </c>
      <c r="L250" s="52">
        <f t="shared" si="123"/>
        <v>4960</v>
      </c>
      <c r="M250" s="52">
        <f t="shared" si="123"/>
        <v>4728</v>
      </c>
      <c r="N250" s="52">
        <f t="shared" si="123"/>
        <v>5122</v>
      </c>
      <c r="O250" s="39">
        <f t="shared" si="96"/>
        <v>19420</v>
      </c>
      <c r="P250" s="39">
        <f t="shared" si="97"/>
        <v>0</v>
      </c>
      <c r="Q250" s="52">
        <f t="shared" ref="Q250:V250" si="124">Q274+Q459+Q494+Q1116</f>
        <v>18854</v>
      </c>
      <c r="R250" s="52">
        <f t="shared" si="124"/>
        <v>18854</v>
      </c>
      <c r="S250" s="52">
        <f t="shared" si="124"/>
        <v>18854</v>
      </c>
      <c r="T250" s="52">
        <f t="shared" si="124"/>
        <v>18854</v>
      </c>
      <c r="U250" s="52">
        <f t="shared" si="124"/>
        <v>18854</v>
      </c>
      <c r="V250" s="52">
        <f t="shared" si="124"/>
        <v>18854</v>
      </c>
    </row>
    <row r="251" spans="1:29" ht="21" customHeight="1">
      <c r="A251" s="56"/>
      <c r="B251" s="41" t="s">
        <v>255</v>
      </c>
      <c r="C251" s="43">
        <v>79</v>
      </c>
      <c r="D251" s="52">
        <f t="shared" ref="D251:V251" si="125">D275</f>
        <v>5743</v>
      </c>
      <c r="E251" s="52">
        <f t="shared" si="125"/>
        <v>5800</v>
      </c>
      <c r="F251" s="52">
        <f t="shared" si="125"/>
        <v>5800</v>
      </c>
      <c r="G251" s="52">
        <f t="shared" si="125"/>
        <v>5751</v>
      </c>
      <c r="H251" s="52">
        <f t="shared" si="125"/>
        <v>5838</v>
      </c>
      <c r="I251" s="52">
        <f t="shared" si="125"/>
        <v>5838</v>
      </c>
      <c r="J251" s="52">
        <f t="shared" si="125"/>
        <v>5838</v>
      </c>
      <c r="K251" s="52">
        <f t="shared" si="125"/>
        <v>1500</v>
      </c>
      <c r="L251" s="52">
        <f t="shared" si="125"/>
        <v>1500</v>
      </c>
      <c r="M251" s="52">
        <f t="shared" si="125"/>
        <v>1500</v>
      </c>
      <c r="N251" s="52">
        <f t="shared" si="125"/>
        <v>1338</v>
      </c>
      <c r="O251" s="39">
        <f t="shared" si="96"/>
        <v>5838</v>
      </c>
      <c r="P251" s="39">
        <f t="shared" si="97"/>
        <v>0</v>
      </c>
      <c r="Q251" s="52">
        <f t="shared" ref="Q251" si="126">Q275</f>
        <v>6353</v>
      </c>
      <c r="R251" s="52">
        <f t="shared" si="125"/>
        <v>6353</v>
      </c>
      <c r="S251" s="52">
        <f t="shared" si="125"/>
        <v>11466</v>
      </c>
      <c r="T251" s="52">
        <f t="shared" si="125"/>
        <v>11466</v>
      </c>
      <c r="U251" s="52">
        <f t="shared" si="125"/>
        <v>17026</v>
      </c>
      <c r="V251" s="52">
        <f t="shared" si="125"/>
        <v>17026</v>
      </c>
    </row>
    <row r="252" spans="1:29" ht="21" customHeight="1">
      <c r="A252" s="56"/>
      <c r="B252" s="42" t="s">
        <v>256</v>
      </c>
      <c r="C252" s="43">
        <v>85.01</v>
      </c>
      <c r="D252" s="45">
        <f t="shared" ref="D252:N252" si="127">D276+D495+D1039</f>
        <v>-1557.55</v>
      </c>
      <c r="E252" s="45">
        <f t="shared" si="127"/>
        <v>0</v>
      </c>
      <c r="F252" s="45">
        <f t="shared" si="127"/>
        <v>-1063.6600000000001</v>
      </c>
      <c r="G252" s="45">
        <f t="shared" si="127"/>
        <v>-556.26</v>
      </c>
      <c r="H252" s="45">
        <f t="shared" si="127"/>
        <v>0</v>
      </c>
      <c r="I252" s="45">
        <f t="shared" si="127"/>
        <v>12</v>
      </c>
      <c r="J252" s="45">
        <f t="shared" si="127"/>
        <v>12</v>
      </c>
      <c r="K252" s="45">
        <f t="shared" si="127"/>
        <v>0</v>
      </c>
      <c r="L252" s="45">
        <f t="shared" si="127"/>
        <v>0</v>
      </c>
      <c r="M252" s="45">
        <f t="shared" si="127"/>
        <v>6</v>
      </c>
      <c r="N252" s="45">
        <f t="shared" si="127"/>
        <v>6</v>
      </c>
      <c r="O252" s="39">
        <f t="shared" si="96"/>
        <v>12</v>
      </c>
      <c r="P252" s="39">
        <f t="shared" si="97"/>
        <v>0</v>
      </c>
      <c r="Q252" s="45">
        <f t="shared" ref="Q252:V252" si="128">Q276+Q495+Q1039</f>
        <v>0</v>
      </c>
      <c r="R252" s="45">
        <f t="shared" si="128"/>
        <v>0</v>
      </c>
      <c r="S252" s="45">
        <f t="shared" si="128"/>
        <v>0</v>
      </c>
      <c r="T252" s="45">
        <f t="shared" si="128"/>
        <v>0</v>
      </c>
      <c r="U252" s="45">
        <f t="shared" si="128"/>
        <v>0</v>
      </c>
      <c r="V252" s="45">
        <f t="shared" si="128"/>
        <v>0</v>
      </c>
    </row>
    <row r="253" spans="1:29" ht="14.25">
      <c r="A253" s="83"/>
      <c r="B253" s="84" t="s">
        <v>257</v>
      </c>
      <c r="C253" s="90"/>
      <c r="D253" s="86">
        <f t="shared" ref="D253:N253" si="129">D277+D460+D496+D1040+D1118</f>
        <v>28027.739999999998</v>
      </c>
      <c r="E253" s="86">
        <f t="shared" si="129"/>
        <v>313029</v>
      </c>
      <c r="F253" s="86">
        <f>F277+F460+F496+F1040+F1118</f>
        <v>386378.07</v>
      </c>
      <c r="G253" s="86">
        <f t="shared" si="129"/>
        <v>113043.25</v>
      </c>
      <c r="H253" s="86">
        <f t="shared" si="129"/>
        <v>655304.16999999993</v>
      </c>
      <c r="I253" s="86">
        <f t="shared" si="129"/>
        <v>407057</v>
      </c>
      <c r="J253" s="86">
        <f t="shared" si="129"/>
        <v>395886</v>
      </c>
      <c r="K253" s="86">
        <f t="shared" si="129"/>
        <v>109313</v>
      </c>
      <c r="L253" s="86">
        <f t="shared" si="129"/>
        <v>65812</v>
      </c>
      <c r="M253" s="86">
        <f t="shared" si="129"/>
        <v>120589</v>
      </c>
      <c r="N253" s="86">
        <f t="shared" si="129"/>
        <v>111343</v>
      </c>
      <c r="O253" s="39">
        <f t="shared" si="96"/>
        <v>407057</v>
      </c>
      <c r="P253" s="39">
        <f t="shared" si="97"/>
        <v>0</v>
      </c>
      <c r="Q253" s="86">
        <f t="shared" ref="Q253:V253" si="130">Q277+Q460+Q496+Q1040+Q1118</f>
        <v>206054</v>
      </c>
      <c r="R253" s="86">
        <f t="shared" si="130"/>
        <v>206054</v>
      </c>
      <c r="S253" s="86">
        <f t="shared" si="130"/>
        <v>70692</v>
      </c>
      <c r="T253" s="86">
        <f t="shared" si="130"/>
        <v>70692</v>
      </c>
      <c r="U253" s="86">
        <f t="shared" si="130"/>
        <v>36296</v>
      </c>
      <c r="V253" s="86">
        <f t="shared" si="130"/>
        <v>36296</v>
      </c>
    </row>
    <row r="254" spans="1:29" ht="18.75" customHeight="1">
      <c r="A254" s="56"/>
      <c r="B254" s="23" t="s">
        <v>258</v>
      </c>
      <c r="C254" s="34">
        <v>51</v>
      </c>
      <c r="D254" s="52">
        <f t="shared" ref="D254:N254" si="131">D497+D498+D499+D278</f>
        <v>11088</v>
      </c>
      <c r="E254" s="52">
        <f t="shared" si="131"/>
        <v>22559</v>
      </c>
      <c r="F254" s="52">
        <f t="shared" si="131"/>
        <v>52296</v>
      </c>
      <c r="G254" s="52">
        <f t="shared" si="131"/>
        <v>3031</v>
      </c>
      <c r="H254" s="52">
        <f t="shared" si="131"/>
        <v>211410.16999999998</v>
      </c>
      <c r="I254" s="52">
        <f t="shared" si="131"/>
        <v>8869</v>
      </c>
      <c r="J254" s="52">
        <f t="shared" si="131"/>
        <v>8869</v>
      </c>
      <c r="K254" s="52">
        <f t="shared" si="131"/>
        <v>7253</v>
      </c>
      <c r="L254" s="52">
        <f t="shared" si="131"/>
        <v>692</v>
      </c>
      <c r="M254" s="52">
        <f t="shared" si="131"/>
        <v>473</v>
      </c>
      <c r="N254" s="52">
        <f t="shared" si="131"/>
        <v>451</v>
      </c>
      <c r="O254" s="39">
        <f t="shared" si="96"/>
        <v>8869</v>
      </c>
      <c r="P254" s="39">
        <f t="shared" si="97"/>
        <v>0</v>
      </c>
      <c r="Q254" s="52">
        <f t="shared" ref="Q254:V254" si="132">Q497+Q498+Q499+Q278</f>
        <v>0</v>
      </c>
      <c r="R254" s="52">
        <f t="shared" si="132"/>
        <v>0</v>
      </c>
      <c r="S254" s="52">
        <f t="shared" si="132"/>
        <v>0</v>
      </c>
      <c r="T254" s="52">
        <f t="shared" si="132"/>
        <v>0</v>
      </c>
      <c r="U254" s="52">
        <f t="shared" si="132"/>
        <v>0</v>
      </c>
      <c r="V254" s="52">
        <f t="shared" si="132"/>
        <v>0</v>
      </c>
      <c r="W254" s="87"/>
    </row>
    <row r="255" spans="1:29" ht="17.25" customHeight="1">
      <c r="A255" s="56"/>
      <c r="B255" s="23" t="s">
        <v>259</v>
      </c>
      <c r="C255" s="34" t="s">
        <v>260</v>
      </c>
      <c r="D255" s="52">
        <f t="shared" ref="D255:V256" si="133">D497</f>
        <v>10384</v>
      </c>
      <c r="E255" s="52">
        <f t="shared" si="133"/>
        <v>18258</v>
      </c>
      <c r="F255" s="52">
        <f t="shared" si="133"/>
        <v>27253</v>
      </c>
      <c r="G255" s="52">
        <f t="shared" si="133"/>
        <v>0</v>
      </c>
      <c r="H255" s="52">
        <f t="shared" si="133"/>
        <v>183899</v>
      </c>
      <c r="I255" s="52">
        <f t="shared" si="133"/>
        <v>7999</v>
      </c>
      <c r="J255" s="52">
        <f t="shared" si="133"/>
        <v>7999</v>
      </c>
      <c r="K255" s="52">
        <f t="shared" si="133"/>
        <v>7148</v>
      </c>
      <c r="L255" s="52">
        <f t="shared" si="133"/>
        <v>400</v>
      </c>
      <c r="M255" s="52">
        <f t="shared" si="133"/>
        <v>0</v>
      </c>
      <c r="N255" s="52">
        <f t="shared" si="133"/>
        <v>451</v>
      </c>
      <c r="O255" s="39">
        <f t="shared" si="96"/>
        <v>7999</v>
      </c>
      <c r="P255" s="39">
        <f t="shared" si="97"/>
        <v>0</v>
      </c>
      <c r="Q255" s="52">
        <f t="shared" ref="Q255:Q256" si="134">Q497</f>
        <v>0</v>
      </c>
      <c r="R255" s="52">
        <f t="shared" si="133"/>
        <v>0</v>
      </c>
      <c r="S255" s="52">
        <f t="shared" si="133"/>
        <v>0</v>
      </c>
      <c r="T255" s="52">
        <f t="shared" si="133"/>
        <v>0</v>
      </c>
      <c r="U255" s="52">
        <f t="shared" si="133"/>
        <v>0</v>
      </c>
      <c r="V255" s="52">
        <f t="shared" si="133"/>
        <v>0</v>
      </c>
      <c r="AA255" s="87"/>
      <c r="AC255" s="87"/>
    </row>
    <row r="256" spans="1:29" ht="15" customHeight="1">
      <c r="A256" s="56"/>
      <c r="B256" s="23" t="s">
        <v>261</v>
      </c>
      <c r="C256" s="34" t="s">
        <v>262</v>
      </c>
      <c r="D256" s="52">
        <f t="shared" si="133"/>
        <v>83</v>
      </c>
      <c r="E256" s="52">
        <f t="shared" si="133"/>
        <v>0</v>
      </c>
      <c r="F256" s="52">
        <f t="shared" si="133"/>
        <v>0</v>
      </c>
      <c r="G256" s="52">
        <f t="shared" si="133"/>
        <v>0</v>
      </c>
      <c r="H256" s="52">
        <f t="shared" si="133"/>
        <v>0</v>
      </c>
      <c r="I256" s="52">
        <f t="shared" si="133"/>
        <v>0</v>
      </c>
      <c r="J256" s="52">
        <f t="shared" si="133"/>
        <v>0</v>
      </c>
      <c r="K256" s="52">
        <f t="shared" si="133"/>
        <v>0</v>
      </c>
      <c r="L256" s="52">
        <f t="shared" si="133"/>
        <v>0</v>
      </c>
      <c r="M256" s="52">
        <f t="shared" si="133"/>
        <v>0</v>
      </c>
      <c r="N256" s="52">
        <f t="shared" si="133"/>
        <v>0</v>
      </c>
      <c r="O256" s="39">
        <f t="shared" si="96"/>
        <v>0</v>
      </c>
      <c r="P256" s="39">
        <f t="shared" si="97"/>
        <v>0</v>
      </c>
      <c r="Q256" s="52">
        <f t="shared" si="134"/>
        <v>0</v>
      </c>
      <c r="R256" s="52">
        <f t="shared" si="133"/>
        <v>0</v>
      </c>
      <c r="S256" s="52">
        <f t="shared" si="133"/>
        <v>0</v>
      </c>
      <c r="T256" s="52">
        <f t="shared" si="133"/>
        <v>0</v>
      </c>
      <c r="U256" s="52">
        <f t="shared" si="133"/>
        <v>0</v>
      </c>
      <c r="V256" s="52">
        <f t="shared" si="133"/>
        <v>0</v>
      </c>
    </row>
    <row r="257" spans="1:24" ht="18" customHeight="1">
      <c r="A257" s="56"/>
      <c r="B257" s="23" t="s">
        <v>263</v>
      </c>
      <c r="C257" s="34" t="s">
        <v>264</v>
      </c>
      <c r="D257" s="52">
        <f t="shared" ref="D257:N257" si="135">D499+D279</f>
        <v>621</v>
      </c>
      <c r="E257" s="52">
        <f t="shared" si="135"/>
        <v>4301</v>
      </c>
      <c r="F257" s="52">
        <f t="shared" si="135"/>
        <v>25043</v>
      </c>
      <c r="G257" s="52">
        <f t="shared" si="135"/>
        <v>3031</v>
      </c>
      <c r="H257" s="52">
        <f t="shared" si="135"/>
        <v>27511.17</v>
      </c>
      <c r="I257" s="52">
        <f t="shared" si="135"/>
        <v>870</v>
      </c>
      <c r="J257" s="52">
        <f t="shared" si="135"/>
        <v>870</v>
      </c>
      <c r="K257" s="52">
        <f t="shared" si="135"/>
        <v>105</v>
      </c>
      <c r="L257" s="52">
        <f t="shared" si="135"/>
        <v>292</v>
      </c>
      <c r="M257" s="52">
        <f t="shared" si="135"/>
        <v>473</v>
      </c>
      <c r="N257" s="52">
        <f t="shared" si="135"/>
        <v>0</v>
      </c>
      <c r="O257" s="39">
        <f t="shared" si="96"/>
        <v>870</v>
      </c>
      <c r="P257" s="39">
        <f t="shared" si="97"/>
        <v>0</v>
      </c>
      <c r="Q257" s="52">
        <f t="shared" ref="Q257:V257" si="136">Q499+Q279</f>
        <v>0</v>
      </c>
      <c r="R257" s="52">
        <f t="shared" si="136"/>
        <v>0</v>
      </c>
      <c r="S257" s="52">
        <f t="shared" si="136"/>
        <v>0</v>
      </c>
      <c r="T257" s="52">
        <f t="shared" si="136"/>
        <v>0</v>
      </c>
      <c r="U257" s="52">
        <f t="shared" si="136"/>
        <v>0</v>
      </c>
      <c r="V257" s="52">
        <f t="shared" si="136"/>
        <v>0</v>
      </c>
    </row>
    <row r="258" spans="1:24" ht="15.75" customHeight="1">
      <c r="A258" s="56"/>
      <c r="B258" s="41" t="s">
        <v>265</v>
      </c>
      <c r="C258" s="43">
        <v>55</v>
      </c>
      <c r="D258" s="98">
        <f t="shared" ref="D258:N258" si="137">D280+D1119+D500</f>
        <v>0</v>
      </c>
      <c r="E258" s="98">
        <f t="shared" si="137"/>
        <v>936</v>
      </c>
      <c r="F258" s="98">
        <f t="shared" si="137"/>
        <v>936</v>
      </c>
      <c r="G258" s="98">
        <f t="shared" si="137"/>
        <v>0</v>
      </c>
      <c r="H258" s="98">
        <f t="shared" si="137"/>
        <v>17123</v>
      </c>
      <c r="I258" s="98">
        <f t="shared" si="137"/>
        <v>1216</v>
      </c>
      <c r="J258" s="98">
        <f t="shared" si="137"/>
        <v>1216</v>
      </c>
      <c r="K258" s="98">
        <f t="shared" si="137"/>
        <v>304</v>
      </c>
      <c r="L258" s="98">
        <f t="shared" si="137"/>
        <v>304</v>
      </c>
      <c r="M258" s="98">
        <f t="shared" si="137"/>
        <v>304</v>
      </c>
      <c r="N258" s="98">
        <f t="shared" si="137"/>
        <v>304</v>
      </c>
      <c r="O258" s="39">
        <f t="shared" si="96"/>
        <v>1216</v>
      </c>
      <c r="P258" s="39">
        <f t="shared" si="97"/>
        <v>0</v>
      </c>
      <c r="Q258" s="98">
        <f t="shared" ref="Q258:V258" si="138">Q280+Q1119+Q500</f>
        <v>1216</v>
      </c>
      <c r="R258" s="98">
        <f t="shared" si="138"/>
        <v>0</v>
      </c>
      <c r="S258" s="98">
        <f t="shared" si="138"/>
        <v>1216</v>
      </c>
      <c r="T258" s="98">
        <f t="shared" si="138"/>
        <v>0</v>
      </c>
      <c r="U258" s="98">
        <f t="shared" si="138"/>
        <v>1216</v>
      </c>
      <c r="V258" s="98">
        <f t="shared" si="138"/>
        <v>0</v>
      </c>
    </row>
    <row r="259" spans="1:24" ht="19.5" customHeight="1">
      <c r="A259" s="56"/>
      <c r="B259" s="41" t="s">
        <v>266</v>
      </c>
      <c r="C259" s="43">
        <v>56</v>
      </c>
      <c r="D259" s="98">
        <f t="shared" ref="D259:N259" si="139">D281+D501+D1042+D1121</f>
        <v>0</v>
      </c>
      <c r="E259" s="98">
        <f t="shared" si="139"/>
        <v>353</v>
      </c>
      <c r="F259" s="98">
        <f t="shared" si="139"/>
        <v>353</v>
      </c>
      <c r="G259" s="98">
        <f t="shared" si="139"/>
        <v>241</v>
      </c>
      <c r="H259" s="98">
        <f t="shared" si="139"/>
        <v>492</v>
      </c>
      <c r="I259" s="98">
        <f t="shared" si="139"/>
        <v>492</v>
      </c>
      <c r="J259" s="98">
        <f t="shared" si="139"/>
        <v>492</v>
      </c>
      <c r="K259" s="98">
        <f t="shared" si="139"/>
        <v>492</v>
      </c>
      <c r="L259" s="98">
        <f t="shared" si="139"/>
        <v>0</v>
      </c>
      <c r="M259" s="98">
        <f t="shared" si="139"/>
        <v>0</v>
      </c>
      <c r="N259" s="98">
        <f t="shared" si="139"/>
        <v>0</v>
      </c>
      <c r="O259" s="39">
        <f t="shared" si="96"/>
        <v>492</v>
      </c>
      <c r="P259" s="39">
        <f t="shared" si="97"/>
        <v>0</v>
      </c>
      <c r="Q259" s="98">
        <f t="shared" ref="Q259:V259" si="140">Q281+Q501+Q1042+Q1121</f>
        <v>0</v>
      </c>
      <c r="R259" s="98">
        <f t="shared" si="140"/>
        <v>0</v>
      </c>
      <c r="S259" s="98">
        <f t="shared" si="140"/>
        <v>0</v>
      </c>
      <c r="T259" s="98">
        <f t="shared" si="140"/>
        <v>0</v>
      </c>
      <c r="U259" s="98">
        <f t="shared" si="140"/>
        <v>0</v>
      </c>
      <c r="V259" s="98">
        <f t="shared" si="140"/>
        <v>0</v>
      </c>
    </row>
    <row r="260" spans="1:24" ht="15.75" customHeight="1">
      <c r="A260" s="56"/>
      <c r="B260" s="41" t="s">
        <v>266</v>
      </c>
      <c r="C260" s="43">
        <v>58</v>
      </c>
      <c r="D260" s="52">
        <f t="shared" ref="D260:N260" si="141">D1043+D282+D1122+D502</f>
        <v>16221</v>
      </c>
      <c r="E260" s="52">
        <f t="shared" si="141"/>
        <v>170049</v>
      </c>
      <c r="F260" s="52">
        <f t="shared" si="141"/>
        <v>192819</v>
      </c>
      <c r="G260" s="52">
        <f t="shared" si="141"/>
        <v>108299.25</v>
      </c>
      <c r="H260" s="52">
        <f t="shared" si="141"/>
        <v>197843</v>
      </c>
      <c r="I260" s="52">
        <f t="shared" si="141"/>
        <v>192695</v>
      </c>
      <c r="J260" s="52">
        <f t="shared" si="141"/>
        <v>192695</v>
      </c>
      <c r="K260" s="52">
        <f t="shared" si="141"/>
        <v>77910</v>
      </c>
      <c r="L260" s="52">
        <f t="shared" si="141"/>
        <v>54002</v>
      </c>
      <c r="M260" s="52">
        <f t="shared" si="141"/>
        <v>43711</v>
      </c>
      <c r="N260" s="52">
        <f t="shared" si="141"/>
        <v>17072</v>
      </c>
      <c r="O260" s="39">
        <f t="shared" si="96"/>
        <v>192695</v>
      </c>
      <c r="P260" s="39">
        <f t="shared" si="97"/>
        <v>0</v>
      </c>
      <c r="Q260" s="52">
        <f t="shared" ref="Q260:V260" si="142">Q1043+Q282+Q1122+Q502</f>
        <v>0</v>
      </c>
      <c r="R260" s="52">
        <f t="shared" si="142"/>
        <v>0</v>
      </c>
      <c r="S260" s="52">
        <f t="shared" si="142"/>
        <v>0</v>
      </c>
      <c r="T260" s="52">
        <f t="shared" si="142"/>
        <v>0</v>
      </c>
      <c r="U260" s="52">
        <f t="shared" si="142"/>
        <v>0</v>
      </c>
      <c r="V260" s="52">
        <f t="shared" si="142"/>
        <v>0</v>
      </c>
    </row>
    <row r="261" spans="1:24" ht="28.5" customHeight="1">
      <c r="A261" s="56"/>
      <c r="B261" s="99" t="s">
        <v>267</v>
      </c>
      <c r="C261" s="43">
        <v>60</v>
      </c>
      <c r="D261" s="52">
        <f>D283</f>
        <v>0</v>
      </c>
      <c r="E261" s="52">
        <f t="shared" ref="E261:V261" si="143">E283</f>
        <v>0</v>
      </c>
      <c r="F261" s="52">
        <f t="shared" si="143"/>
        <v>0</v>
      </c>
      <c r="G261" s="52">
        <f t="shared" si="143"/>
        <v>0</v>
      </c>
      <c r="H261" s="52">
        <f t="shared" si="143"/>
        <v>300</v>
      </c>
      <c r="I261" s="52">
        <f t="shared" si="143"/>
        <v>300</v>
      </c>
      <c r="J261" s="52">
        <f t="shared" si="143"/>
        <v>300</v>
      </c>
      <c r="K261" s="52">
        <f t="shared" si="143"/>
        <v>0</v>
      </c>
      <c r="L261" s="52">
        <f t="shared" si="143"/>
        <v>0</v>
      </c>
      <c r="M261" s="52">
        <f t="shared" si="143"/>
        <v>150</v>
      </c>
      <c r="N261" s="52">
        <f t="shared" si="143"/>
        <v>150</v>
      </c>
      <c r="O261" s="39">
        <f t="shared" si="96"/>
        <v>300</v>
      </c>
      <c r="P261" s="39">
        <f t="shared" si="97"/>
        <v>0</v>
      </c>
      <c r="Q261" s="52">
        <f t="shared" si="143"/>
        <v>500</v>
      </c>
      <c r="R261" s="52">
        <f t="shared" si="143"/>
        <v>500</v>
      </c>
      <c r="S261" s="52">
        <f t="shared" si="143"/>
        <v>866</v>
      </c>
      <c r="T261" s="52">
        <f t="shared" si="143"/>
        <v>866</v>
      </c>
      <c r="U261" s="52">
        <f t="shared" si="143"/>
        <v>0</v>
      </c>
      <c r="V261" s="52">
        <f t="shared" si="143"/>
        <v>0</v>
      </c>
      <c r="X261" s="60"/>
    </row>
    <row r="262" spans="1:24" ht="15.75" customHeight="1">
      <c r="A262" s="56"/>
      <c r="B262" s="41" t="s">
        <v>268</v>
      </c>
      <c r="C262" s="43">
        <v>70</v>
      </c>
      <c r="D262" s="98">
        <f t="shared" ref="D262:N262" si="144">D284+D461+D503+D1044+D1123</f>
        <v>718.74</v>
      </c>
      <c r="E262" s="98">
        <f t="shared" si="144"/>
        <v>119132</v>
      </c>
      <c r="F262" s="98">
        <f t="shared" si="144"/>
        <v>140035.07</v>
      </c>
      <c r="G262" s="98">
        <f t="shared" si="144"/>
        <v>1509</v>
      </c>
      <c r="H262" s="98">
        <f t="shared" si="144"/>
        <v>228136</v>
      </c>
      <c r="I262" s="98">
        <f t="shared" si="144"/>
        <v>203485</v>
      </c>
      <c r="J262" s="98">
        <f t="shared" si="144"/>
        <v>192314</v>
      </c>
      <c r="K262" s="98">
        <f t="shared" si="144"/>
        <v>23354</v>
      </c>
      <c r="L262" s="98">
        <f t="shared" si="144"/>
        <v>10814</v>
      </c>
      <c r="M262" s="98">
        <f t="shared" si="144"/>
        <v>75951</v>
      </c>
      <c r="N262" s="98">
        <f t="shared" si="144"/>
        <v>93366</v>
      </c>
      <c r="O262" s="39">
        <f t="shared" si="96"/>
        <v>203485</v>
      </c>
      <c r="P262" s="39">
        <f t="shared" si="97"/>
        <v>0</v>
      </c>
      <c r="Q262" s="98">
        <f t="shared" ref="Q262:V262" si="145">Q284+Q461+Q503+Q1044+Q1123</f>
        <v>204338</v>
      </c>
      <c r="R262" s="98">
        <f t="shared" si="145"/>
        <v>205554</v>
      </c>
      <c r="S262" s="98">
        <f t="shared" si="145"/>
        <v>68610</v>
      </c>
      <c r="T262" s="98">
        <f t="shared" si="145"/>
        <v>69826</v>
      </c>
      <c r="U262" s="98">
        <f t="shared" si="145"/>
        <v>35080</v>
      </c>
      <c r="V262" s="98">
        <f t="shared" si="145"/>
        <v>36296</v>
      </c>
    </row>
    <row r="263" spans="1:24" ht="20.25" customHeight="1">
      <c r="A263" s="56"/>
      <c r="B263" s="42" t="s">
        <v>256</v>
      </c>
      <c r="C263" s="43">
        <v>85.02</v>
      </c>
      <c r="D263" s="45">
        <f t="shared" ref="D263:V263" si="146">D1045</f>
        <v>0</v>
      </c>
      <c r="E263" s="45">
        <f t="shared" si="146"/>
        <v>0</v>
      </c>
      <c r="F263" s="45">
        <f t="shared" si="146"/>
        <v>0</v>
      </c>
      <c r="G263" s="45">
        <f t="shared" si="146"/>
        <v>0</v>
      </c>
      <c r="H263" s="45">
        <f t="shared" si="146"/>
        <v>0</v>
      </c>
      <c r="I263" s="45">
        <f t="shared" si="146"/>
        <v>0</v>
      </c>
      <c r="J263" s="45">
        <f t="shared" si="146"/>
        <v>0</v>
      </c>
      <c r="K263" s="45">
        <f t="shared" si="146"/>
        <v>0</v>
      </c>
      <c r="L263" s="45">
        <f t="shared" si="146"/>
        <v>0</v>
      </c>
      <c r="M263" s="45">
        <f t="shared" si="146"/>
        <v>0</v>
      </c>
      <c r="N263" s="45">
        <f t="shared" si="146"/>
        <v>0</v>
      </c>
      <c r="O263" s="39">
        <f t="shared" si="96"/>
        <v>0</v>
      </c>
      <c r="P263" s="39">
        <f t="shared" si="97"/>
        <v>0</v>
      </c>
      <c r="Q263" s="45">
        <f t="shared" ref="Q263" si="147">Q1045</f>
        <v>0</v>
      </c>
      <c r="R263" s="45">
        <f t="shared" si="146"/>
        <v>0</v>
      </c>
      <c r="S263" s="45">
        <f t="shared" si="146"/>
        <v>0</v>
      </c>
      <c r="T263" s="45">
        <f t="shared" si="146"/>
        <v>0</v>
      </c>
      <c r="U263" s="45">
        <f t="shared" si="146"/>
        <v>0</v>
      </c>
      <c r="V263" s="45">
        <f t="shared" si="146"/>
        <v>0</v>
      </c>
    </row>
    <row r="264" spans="1:24" ht="17.25" customHeight="1">
      <c r="A264" s="100" t="s">
        <v>269</v>
      </c>
      <c r="B264" s="101" t="s">
        <v>270</v>
      </c>
      <c r="C264" s="102">
        <v>50.02</v>
      </c>
      <c r="D264" s="103">
        <f t="shared" ref="D264:V264" si="148">D286+D419+D447</f>
        <v>53333</v>
      </c>
      <c r="E264" s="103">
        <f t="shared" si="148"/>
        <v>178367</v>
      </c>
      <c r="F264" s="103">
        <f t="shared" si="148"/>
        <v>187116.44</v>
      </c>
      <c r="G264" s="103">
        <f t="shared" si="148"/>
        <v>73804.28</v>
      </c>
      <c r="H264" s="103">
        <f t="shared" si="148"/>
        <v>253567</v>
      </c>
      <c r="I264" s="103">
        <f t="shared" si="148"/>
        <v>260828</v>
      </c>
      <c r="J264" s="103">
        <f t="shared" si="148"/>
        <v>260973</v>
      </c>
      <c r="K264" s="103">
        <f t="shared" si="148"/>
        <v>53436</v>
      </c>
      <c r="L264" s="103">
        <f t="shared" si="148"/>
        <v>42428</v>
      </c>
      <c r="M264" s="103">
        <f t="shared" si="148"/>
        <v>91957</v>
      </c>
      <c r="N264" s="103">
        <f t="shared" si="148"/>
        <v>73007</v>
      </c>
      <c r="O264" s="39">
        <f t="shared" si="96"/>
        <v>260828</v>
      </c>
      <c r="P264" s="39">
        <f t="shared" si="97"/>
        <v>0</v>
      </c>
      <c r="Q264" s="103">
        <f t="shared" ref="Q264" si="149">Q286+Q419+Q447</f>
        <v>158076</v>
      </c>
      <c r="R264" s="103">
        <f t="shared" si="148"/>
        <v>158076</v>
      </c>
      <c r="S264" s="103">
        <f t="shared" si="148"/>
        <v>81515</v>
      </c>
      <c r="T264" s="103">
        <f t="shared" si="148"/>
        <v>81515</v>
      </c>
      <c r="U264" s="103">
        <f t="shared" si="148"/>
        <v>77202</v>
      </c>
      <c r="V264" s="103">
        <f t="shared" si="148"/>
        <v>77202</v>
      </c>
    </row>
    <row r="265" spans="1:24" ht="18.75" customHeight="1">
      <c r="A265" s="104"/>
      <c r="B265" s="41" t="s">
        <v>244</v>
      </c>
      <c r="C265" s="105"/>
      <c r="D265" s="103">
        <f t="shared" ref="D265:V265" si="150">D287+D421+D425+D434+D444+D448</f>
        <v>42095</v>
      </c>
      <c r="E265" s="103">
        <f t="shared" si="150"/>
        <v>55694</v>
      </c>
      <c r="F265" s="103">
        <f t="shared" si="150"/>
        <v>52254.44</v>
      </c>
      <c r="G265" s="103">
        <f t="shared" si="150"/>
        <v>45390.03</v>
      </c>
      <c r="H265" s="103">
        <f t="shared" si="150"/>
        <v>53609</v>
      </c>
      <c r="I265" s="103">
        <f t="shared" si="150"/>
        <v>66225</v>
      </c>
      <c r="J265" s="103">
        <f t="shared" si="150"/>
        <v>66816</v>
      </c>
      <c r="K265" s="103">
        <f t="shared" si="150"/>
        <v>15354</v>
      </c>
      <c r="L265" s="103">
        <f t="shared" si="150"/>
        <v>15953</v>
      </c>
      <c r="M265" s="103">
        <f t="shared" si="150"/>
        <v>16324</v>
      </c>
      <c r="N265" s="103">
        <f t="shared" si="150"/>
        <v>18594</v>
      </c>
      <c r="O265" s="39">
        <f t="shared" si="96"/>
        <v>66225</v>
      </c>
      <c r="P265" s="39">
        <f t="shared" si="97"/>
        <v>0</v>
      </c>
      <c r="Q265" s="103">
        <f t="shared" ref="Q265" si="151">Q287+Q421+Q425+Q434+Q444+Q448</f>
        <v>66794</v>
      </c>
      <c r="R265" s="103">
        <f t="shared" si="150"/>
        <v>66794</v>
      </c>
      <c r="S265" s="103">
        <f t="shared" si="150"/>
        <v>72707</v>
      </c>
      <c r="T265" s="103">
        <f t="shared" si="150"/>
        <v>72707</v>
      </c>
      <c r="U265" s="103">
        <f t="shared" si="150"/>
        <v>77202</v>
      </c>
      <c r="V265" s="103">
        <f t="shared" si="150"/>
        <v>77202</v>
      </c>
    </row>
    <row r="266" spans="1:24" ht="14.25">
      <c r="A266" s="56"/>
      <c r="B266" s="42" t="s">
        <v>245</v>
      </c>
      <c r="C266" s="43"/>
      <c r="D266" s="55">
        <f t="shared" ref="D266:V266" si="152">D288+D422+D426+D445+D449</f>
        <v>36352</v>
      </c>
      <c r="E266" s="55">
        <f t="shared" si="152"/>
        <v>49894</v>
      </c>
      <c r="F266" s="55">
        <f t="shared" si="152"/>
        <v>46491.44</v>
      </c>
      <c r="G266" s="55">
        <f t="shared" si="152"/>
        <v>39680.03</v>
      </c>
      <c r="H266" s="55">
        <f t="shared" si="152"/>
        <v>47771</v>
      </c>
      <c r="I266" s="55">
        <f t="shared" si="152"/>
        <v>60387</v>
      </c>
      <c r="J266" s="55">
        <f t="shared" si="152"/>
        <v>60978</v>
      </c>
      <c r="K266" s="55">
        <f t="shared" si="152"/>
        <v>13854</v>
      </c>
      <c r="L266" s="55">
        <f t="shared" si="152"/>
        <v>14453</v>
      </c>
      <c r="M266" s="55">
        <f t="shared" si="152"/>
        <v>14824</v>
      </c>
      <c r="N266" s="55">
        <f t="shared" si="152"/>
        <v>17256</v>
      </c>
      <c r="O266" s="39">
        <f t="shared" si="96"/>
        <v>60387</v>
      </c>
      <c r="P266" s="39">
        <f t="shared" si="97"/>
        <v>0</v>
      </c>
      <c r="Q266" s="55">
        <f t="shared" ref="Q266" si="153">Q288+Q422+Q426+Q445+Q449</f>
        <v>60441</v>
      </c>
      <c r="R266" s="55">
        <f t="shared" si="152"/>
        <v>60441</v>
      </c>
      <c r="S266" s="55">
        <f t="shared" si="152"/>
        <v>61241</v>
      </c>
      <c r="T266" s="55">
        <f t="shared" si="152"/>
        <v>61241</v>
      </c>
      <c r="U266" s="55">
        <f t="shared" si="152"/>
        <v>60176</v>
      </c>
      <c r="V266" s="55">
        <f t="shared" si="152"/>
        <v>60176</v>
      </c>
    </row>
    <row r="267" spans="1:24" ht="14.25">
      <c r="A267" s="56"/>
      <c r="B267" s="42" t="s">
        <v>246</v>
      </c>
      <c r="C267" s="43">
        <v>10</v>
      </c>
      <c r="D267" s="50">
        <f t="shared" ref="D267:V267" si="154">D289+D440</f>
        <v>24607</v>
      </c>
      <c r="E267" s="50">
        <f t="shared" si="154"/>
        <v>30000</v>
      </c>
      <c r="F267" s="50">
        <f t="shared" si="154"/>
        <v>28039</v>
      </c>
      <c r="G267" s="50">
        <f t="shared" si="154"/>
        <v>25581.47</v>
      </c>
      <c r="H267" s="50">
        <f t="shared" si="154"/>
        <v>32166</v>
      </c>
      <c r="I267" s="50">
        <f t="shared" si="154"/>
        <v>32000</v>
      </c>
      <c r="J267" s="50">
        <f t="shared" si="154"/>
        <v>32000</v>
      </c>
      <c r="K267" s="50">
        <f t="shared" si="154"/>
        <v>8000</v>
      </c>
      <c r="L267" s="50">
        <f t="shared" si="154"/>
        <v>8000</v>
      </c>
      <c r="M267" s="50">
        <f t="shared" si="154"/>
        <v>8000</v>
      </c>
      <c r="N267" s="50">
        <f t="shared" si="154"/>
        <v>8000</v>
      </c>
      <c r="O267" s="39">
        <f t="shared" ref="O267:O330" si="155">K267+L267+M267+N267</f>
        <v>32000</v>
      </c>
      <c r="P267" s="39">
        <f t="shared" ref="P267:P330" si="156">I267-O267</f>
        <v>0</v>
      </c>
      <c r="Q267" s="50">
        <f t="shared" ref="Q267" si="157">Q289+Q440</f>
        <v>32000</v>
      </c>
      <c r="R267" s="50">
        <f t="shared" si="154"/>
        <v>32000</v>
      </c>
      <c r="S267" s="50">
        <f t="shared" si="154"/>
        <v>32000</v>
      </c>
      <c r="T267" s="50">
        <f t="shared" si="154"/>
        <v>32000</v>
      </c>
      <c r="U267" s="50">
        <f t="shared" si="154"/>
        <v>32000</v>
      </c>
      <c r="V267" s="50">
        <f t="shared" si="154"/>
        <v>32000</v>
      </c>
    </row>
    <row r="268" spans="1:24" ht="14.25">
      <c r="A268" s="56"/>
      <c r="B268" s="42" t="s">
        <v>247</v>
      </c>
      <c r="C268" s="43">
        <v>20</v>
      </c>
      <c r="D268" s="50">
        <f t="shared" ref="D268:V268" si="158">D290+D450+D441</f>
        <v>8088</v>
      </c>
      <c r="E268" s="50">
        <f t="shared" si="158"/>
        <v>14404</v>
      </c>
      <c r="F268" s="50">
        <f t="shared" si="158"/>
        <v>12920</v>
      </c>
      <c r="G268" s="50">
        <f t="shared" si="158"/>
        <v>9751.42</v>
      </c>
      <c r="H268" s="50">
        <f t="shared" si="158"/>
        <v>5</v>
      </c>
      <c r="I268" s="50">
        <f t="shared" si="158"/>
        <v>13147</v>
      </c>
      <c r="J268" s="50">
        <f t="shared" si="158"/>
        <v>13738</v>
      </c>
      <c r="K268" s="50">
        <f t="shared" si="158"/>
        <v>2709</v>
      </c>
      <c r="L268" s="50">
        <f t="shared" si="158"/>
        <v>2763</v>
      </c>
      <c r="M268" s="50">
        <f t="shared" si="158"/>
        <v>2934</v>
      </c>
      <c r="N268" s="50">
        <f t="shared" si="158"/>
        <v>4741</v>
      </c>
      <c r="O268" s="39">
        <f t="shared" si="155"/>
        <v>13147</v>
      </c>
      <c r="P268" s="39">
        <f t="shared" si="156"/>
        <v>0</v>
      </c>
      <c r="Q268" s="50">
        <f t="shared" ref="Q268" si="159">Q290+Q450+Q441</f>
        <v>8003</v>
      </c>
      <c r="R268" s="50">
        <f t="shared" si="158"/>
        <v>8003</v>
      </c>
      <c r="S268" s="50">
        <f t="shared" si="158"/>
        <v>8000</v>
      </c>
      <c r="T268" s="50">
        <f t="shared" si="158"/>
        <v>8000</v>
      </c>
      <c r="U268" s="50">
        <f t="shared" si="158"/>
        <v>8000</v>
      </c>
      <c r="V268" s="50">
        <f t="shared" si="158"/>
        <v>8000</v>
      </c>
    </row>
    <row r="269" spans="1:24" ht="14.25">
      <c r="A269" s="56"/>
      <c r="B269" s="42" t="s">
        <v>248</v>
      </c>
      <c r="C269" s="43">
        <v>30</v>
      </c>
      <c r="D269" s="50">
        <f t="shared" ref="D269:V269" si="160">D451</f>
        <v>584</v>
      </c>
      <c r="E269" s="50">
        <f t="shared" si="160"/>
        <v>1740</v>
      </c>
      <c r="F269" s="50">
        <f t="shared" si="160"/>
        <v>1740</v>
      </c>
      <c r="G269" s="50">
        <f t="shared" si="160"/>
        <v>1437</v>
      </c>
      <c r="H269" s="50">
        <f t="shared" si="160"/>
        <v>11190</v>
      </c>
      <c r="I269" s="50">
        <f t="shared" si="160"/>
        <v>11190</v>
      </c>
      <c r="J269" s="50">
        <f t="shared" si="160"/>
        <v>11190</v>
      </c>
      <c r="K269" s="50">
        <f t="shared" si="160"/>
        <v>2000</v>
      </c>
      <c r="L269" s="50">
        <f t="shared" si="160"/>
        <v>2500</v>
      </c>
      <c r="M269" s="50">
        <f t="shared" si="160"/>
        <v>3000</v>
      </c>
      <c r="N269" s="50">
        <f t="shared" si="160"/>
        <v>3690</v>
      </c>
      <c r="O269" s="39">
        <f t="shared" si="155"/>
        <v>11190</v>
      </c>
      <c r="P269" s="39">
        <f t="shared" si="156"/>
        <v>0</v>
      </c>
      <c r="Q269" s="50">
        <f t="shared" ref="Q269" si="161">Q451</f>
        <v>16388</v>
      </c>
      <c r="R269" s="50">
        <f t="shared" si="160"/>
        <v>16388</v>
      </c>
      <c r="S269" s="50">
        <f t="shared" si="160"/>
        <v>17191</v>
      </c>
      <c r="T269" s="50">
        <f t="shared" si="160"/>
        <v>17191</v>
      </c>
      <c r="U269" s="50">
        <f t="shared" si="160"/>
        <v>16126</v>
      </c>
      <c r="V269" s="50">
        <f t="shared" si="160"/>
        <v>16126</v>
      </c>
    </row>
    <row r="270" spans="1:24" ht="14.25">
      <c r="A270" s="56"/>
      <c r="B270" s="42" t="s">
        <v>271</v>
      </c>
      <c r="C270" s="43">
        <v>50</v>
      </c>
      <c r="D270" s="50">
        <f t="shared" ref="D270:V270" si="162">D423</f>
        <v>0</v>
      </c>
      <c r="E270" s="50">
        <f t="shared" si="162"/>
        <v>500</v>
      </c>
      <c r="F270" s="50">
        <f t="shared" si="162"/>
        <v>500</v>
      </c>
      <c r="G270" s="50">
        <f t="shared" si="162"/>
        <v>0</v>
      </c>
      <c r="H270" s="50">
        <f t="shared" si="162"/>
        <v>500</v>
      </c>
      <c r="I270" s="50">
        <f t="shared" si="162"/>
        <v>500</v>
      </c>
      <c r="J270" s="50">
        <f t="shared" si="162"/>
        <v>500</v>
      </c>
      <c r="K270" s="50">
        <f t="shared" si="162"/>
        <v>200</v>
      </c>
      <c r="L270" s="50">
        <f t="shared" si="162"/>
        <v>300</v>
      </c>
      <c r="M270" s="50">
        <f t="shared" si="162"/>
        <v>0</v>
      </c>
      <c r="N270" s="50">
        <f t="shared" si="162"/>
        <v>0</v>
      </c>
      <c r="O270" s="39">
        <f t="shared" si="155"/>
        <v>500</v>
      </c>
      <c r="P270" s="39">
        <f t="shared" si="156"/>
        <v>0</v>
      </c>
      <c r="Q270" s="50">
        <f t="shared" ref="Q270" si="163">Q423</f>
        <v>500</v>
      </c>
      <c r="R270" s="50">
        <f t="shared" si="162"/>
        <v>500</v>
      </c>
      <c r="S270" s="50">
        <f t="shared" si="162"/>
        <v>500</v>
      </c>
      <c r="T270" s="50">
        <f t="shared" si="162"/>
        <v>500</v>
      </c>
      <c r="U270" s="50">
        <f t="shared" si="162"/>
        <v>500</v>
      </c>
      <c r="V270" s="50">
        <f t="shared" si="162"/>
        <v>500</v>
      </c>
    </row>
    <row r="271" spans="1:24" ht="14.25">
      <c r="A271" s="56"/>
      <c r="B271" s="42" t="s">
        <v>251</v>
      </c>
      <c r="C271" s="43">
        <v>51</v>
      </c>
      <c r="D271" s="50">
        <f t="shared" ref="D271:V271" si="164">D427+D446</f>
        <v>2853</v>
      </c>
      <c r="E271" s="50">
        <f t="shared" si="164"/>
        <v>2950</v>
      </c>
      <c r="F271" s="50">
        <f t="shared" si="164"/>
        <v>2990</v>
      </c>
      <c r="G271" s="50">
        <f t="shared" si="164"/>
        <v>2837</v>
      </c>
      <c r="H271" s="50">
        <f t="shared" si="164"/>
        <v>3810</v>
      </c>
      <c r="I271" s="50">
        <f t="shared" si="164"/>
        <v>3450</v>
      </c>
      <c r="J271" s="50">
        <f t="shared" si="164"/>
        <v>3450</v>
      </c>
      <c r="K271" s="50">
        <f t="shared" si="164"/>
        <v>920</v>
      </c>
      <c r="L271" s="50">
        <f t="shared" si="164"/>
        <v>865</v>
      </c>
      <c r="M271" s="50">
        <f t="shared" si="164"/>
        <v>865</v>
      </c>
      <c r="N271" s="50">
        <f t="shared" si="164"/>
        <v>800</v>
      </c>
      <c r="O271" s="39">
        <f t="shared" si="155"/>
        <v>3450</v>
      </c>
      <c r="P271" s="39">
        <f t="shared" si="156"/>
        <v>0</v>
      </c>
      <c r="Q271" s="50">
        <f t="shared" ref="Q271" si="165">Q427+Q446</f>
        <v>3450</v>
      </c>
      <c r="R271" s="50">
        <f t="shared" si="164"/>
        <v>3450</v>
      </c>
      <c r="S271" s="50">
        <f t="shared" si="164"/>
        <v>3450</v>
      </c>
      <c r="T271" s="50">
        <f t="shared" si="164"/>
        <v>3450</v>
      </c>
      <c r="U271" s="50">
        <f t="shared" si="164"/>
        <v>3450</v>
      </c>
      <c r="V271" s="50">
        <f t="shared" si="164"/>
        <v>3450</v>
      </c>
    </row>
    <row r="272" spans="1:24" ht="15" customHeight="1">
      <c r="A272" s="56"/>
      <c r="B272" s="42" t="s">
        <v>252</v>
      </c>
      <c r="C272" s="43">
        <v>55</v>
      </c>
      <c r="D272" s="50">
        <f t="shared" ref="D272:V273" si="166">D291</f>
        <v>0</v>
      </c>
      <c r="E272" s="50">
        <f t="shared" si="166"/>
        <v>0</v>
      </c>
      <c r="F272" s="50">
        <f t="shared" si="166"/>
        <v>2.44</v>
      </c>
      <c r="G272" s="50">
        <f t="shared" si="166"/>
        <v>2.4</v>
      </c>
      <c r="H272" s="50">
        <f t="shared" si="166"/>
        <v>0</v>
      </c>
      <c r="I272" s="50">
        <f t="shared" si="166"/>
        <v>0</v>
      </c>
      <c r="J272" s="50">
        <f t="shared" si="166"/>
        <v>0</v>
      </c>
      <c r="K272" s="50">
        <f t="shared" si="166"/>
        <v>0</v>
      </c>
      <c r="L272" s="50">
        <f t="shared" si="166"/>
        <v>0</v>
      </c>
      <c r="M272" s="50">
        <f t="shared" si="166"/>
        <v>0</v>
      </c>
      <c r="N272" s="50">
        <f t="shared" si="166"/>
        <v>0</v>
      </c>
      <c r="O272" s="39">
        <f t="shared" si="155"/>
        <v>0</v>
      </c>
      <c r="P272" s="39">
        <f t="shared" si="156"/>
        <v>0</v>
      </c>
      <c r="Q272" s="50">
        <f t="shared" ref="Q272:Q273" si="167">Q291</f>
        <v>0</v>
      </c>
      <c r="R272" s="50">
        <f t="shared" si="166"/>
        <v>0</v>
      </c>
      <c r="S272" s="50">
        <f t="shared" si="166"/>
        <v>0</v>
      </c>
      <c r="T272" s="50">
        <f t="shared" si="166"/>
        <v>0</v>
      </c>
      <c r="U272" s="50">
        <f t="shared" si="166"/>
        <v>0</v>
      </c>
      <c r="V272" s="50">
        <f t="shared" si="166"/>
        <v>0</v>
      </c>
    </row>
    <row r="273" spans="1:24" ht="14.25">
      <c r="A273" s="56"/>
      <c r="B273" s="42" t="s">
        <v>272</v>
      </c>
      <c r="C273" s="43">
        <v>57</v>
      </c>
      <c r="D273" s="50">
        <f t="shared" si="166"/>
        <v>0</v>
      </c>
      <c r="E273" s="50">
        <f t="shared" si="166"/>
        <v>0</v>
      </c>
      <c r="F273" s="50">
        <f t="shared" si="166"/>
        <v>0</v>
      </c>
      <c r="G273" s="50">
        <f t="shared" si="166"/>
        <v>0</v>
      </c>
      <c r="H273" s="50">
        <f t="shared" si="166"/>
        <v>0</v>
      </c>
      <c r="I273" s="50">
        <f t="shared" si="166"/>
        <v>0</v>
      </c>
      <c r="J273" s="50">
        <f t="shared" si="166"/>
        <v>0</v>
      </c>
      <c r="K273" s="50">
        <f t="shared" si="166"/>
        <v>0</v>
      </c>
      <c r="L273" s="50">
        <f t="shared" si="166"/>
        <v>0</v>
      </c>
      <c r="M273" s="50">
        <f t="shared" si="166"/>
        <v>0</v>
      </c>
      <c r="N273" s="50">
        <f t="shared" si="166"/>
        <v>0</v>
      </c>
      <c r="O273" s="39">
        <f t="shared" si="155"/>
        <v>0</v>
      </c>
      <c r="P273" s="39">
        <f t="shared" si="156"/>
        <v>0</v>
      </c>
      <c r="Q273" s="50">
        <f t="shared" si="167"/>
        <v>0</v>
      </c>
      <c r="R273" s="50">
        <f t="shared" si="166"/>
        <v>0</v>
      </c>
      <c r="S273" s="50">
        <f t="shared" si="166"/>
        <v>0</v>
      </c>
      <c r="T273" s="50">
        <f t="shared" si="166"/>
        <v>0</v>
      </c>
      <c r="U273" s="50">
        <f t="shared" si="166"/>
        <v>0</v>
      </c>
      <c r="V273" s="50">
        <f t="shared" si="166"/>
        <v>0</v>
      </c>
    </row>
    <row r="274" spans="1:24" ht="14.25">
      <c r="A274" s="56"/>
      <c r="B274" s="42" t="s">
        <v>273</v>
      </c>
      <c r="C274" s="43">
        <v>59</v>
      </c>
      <c r="D274" s="50">
        <f t="shared" ref="D274:V274" si="168">D294</f>
        <v>220</v>
      </c>
      <c r="E274" s="50">
        <f t="shared" si="168"/>
        <v>300</v>
      </c>
      <c r="F274" s="50">
        <f t="shared" si="168"/>
        <v>300</v>
      </c>
      <c r="G274" s="50">
        <f t="shared" si="168"/>
        <v>70.739999999999995</v>
      </c>
      <c r="H274" s="50">
        <f t="shared" si="168"/>
        <v>100</v>
      </c>
      <c r="I274" s="50">
        <f t="shared" si="168"/>
        <v>100</v>
      </c>
      <c r="J274" s="50">
        <f t="shared" si="168"/>
        <v>100</v>
      </c>
      <c r="K274" s="50">
        <f t="shared" si="168"/>
        <v>25</v>
      </c>
      <c r="L274" s="50">
        <f t="shared" si="168"/>
        <v>25</v>
      </c>
      <c r="M274" s="50">
        <f t="shared" si="168"/>
        <v>25</v>
      </c>
      <c r="N274" s="50">
        <f t="shared" si="168"/>
        <v>25</v>
      </c>
      <c r="O274" s="39">
        <f t="shared" si="155"/>
        <v>100</v>
      </c>
      <c r="P274" s="39">
        <f t="shared" si="156"/>
        <v>0</v>
      </c>
      <c r="Q274" s="50">
        <f t="shared" ref="Q274" si="169">Q294</f>
        <v>100</v>
      </c>
      <c r="R274" s="50">
        <f t="shared" si="168"/>
        <v>100</v>
      </c>
      <c r="S274" s="50">
        <f t="shared" si="168"/>
        <v>100</v>
      </c>
      <c r="T274" s="50">
        <f t="shared" si="168"/>
        <v>100</v>
      </c>
      <c r="U274" s="50">
        <f t="shared" si="168"/>
        <v>100</v>
      </c>
      <c r="V274" s="50">
        <f t="shared" si="168"/>
        <v>100</v>
      </c>
    </row>
    <row r="275" spans="1:24" ht="14.25">
      <c r="A275" s="56"/>
      <c r="B275" s="42" t="s">
        <v>255</v>
      </c>
      <c r="C275" s="43">
        <v>79</v>
      </c>
      <c r="D275" s="50">
        <f t="shared" ref="D275:V275" si="170">D435</f>
        <v>5743</v>
      </c>
      <c r="E275" s="50">
        <f t="shared" si="170"/>
        <v>5800</v>
      </c>
      <c r="F275" s="50">
        <f t="shared" si="170"/>
        <v>5800</v>
      </c>
      <c r="G275" s="50">
        <f t="shared" si="170"/>
        <v>5751</v>
      </c>
      <c r="H275" s="50">
        <f t="shared" si="170"/>
        <v>5838</v>
      </c>
      <c r="I275" s="50">
        <f t="shared" si="170"/>
        <v>5838</v>
      </c>
      <c r="J275" s="50">
        <f t="shared" si="170"/>
        <v>5838</v>
      </c>
      <c r="K275" s="50">
        <f t="shared" si="170"/>
        <v>1500</v>
      </c>
      <c r="L275" s="50">
        <f t="shared" si="170"/>
        <v>1500</v>
      </c>
      <c r="M275" s="50">
        <f t="shared" si="170"/>
        <v>1500</v>
      </c>
      <c r="N275" s="50">
        <f t="shared" si="170"/>
        <v>1338</v>
      </c>
      <c r="O275" s="39">
        <f t="shared" si="155"/>
        <v>5838</v>
      </c>
      <c r="P275" s="39">
        <f t="shared" si="156"/>
        <v>0</v>
      </c>
      <c r="Q275" s="50">
        <f t="shared" ref="Q275" si="171">Q435</f>
        <v>6353</v>
      </c>
      <c r="R275" s="50">
        <f t="shared" si="170"/>
        <v>6353</v>
      </c>
      <c r="S275" s="50">
        <f t="shared" si="170"/>
        <v>11466</v>
      </c>
      <c r="T275" s="50">
        <f t="shared" si="170"/>
        <v>11466</v>
      </c>
      <c r="U275" s="50">
        <f t="shared" si="170"/>
        <v>17026</v>
      </c>
      <c r="V275" s="50">
        <f t="shared" si="170"/>
        <v>17026</v>
      </c>
    </row>
    <row r="276" spans="1:24" ht="15.75" customHeight="1">
      <c r="A276" s="56"/>
      <c r="B276" s="42" t="s">
        <v>256</v>
      </c>
      <c r="C276" s="43">
        <v>85.01</v>
      </c>
      <c r="D276" s="45">
        <f t="shared" ref="D276:V276" si="172">D293</f>
        <v>0</v>
      </c>
      <c r="E276" s="45">
        <f t="shared" si="172"/>
        <v>0</v>
      </c>
      <c r="F276" s="45">
        <f t="shared" si="172"/>
        <v>0</v>
      </c>
      <c r="G276" s="45">
        <f t="shared" si="172"/>
        <v>0</v>
      </c>
      <c r="H276" s="45">
        <f t="shared" si="172"/>
        <v>0</v>
      </c>
      <c r="I276" s="45">
        <f t="shared" si="172"/>
        <v>0</v>
      </c>
      <c r="J276" s="45">
        <f t="shared" si="172"/>
        <v>0</v>
      </c>
      <c r="K276" s="45">
        <f t="shared" si="172"/>
        <v>0</v>
      </c>
      <c r="L276" s="45">
        <f t="shared" si="172"/>
        <v>0</v>
      </c>
      <c r="M276" s="45">
        <f t="shared" si="172"/>
        <v>0</v>
      </c>
      <c r="N276" s="45">
        <f t="shared" si="172"/>
        <v>0</v>
      </c>
      <c r="O276" s="39">
        <f t="shared" si="155"/>
        <v>0</v>
      </c>
      <c r="P276" s="39">
        <f t="shared" si="156"/>
        <v>0</v>
      </c>
      <c r="Q276" s="45">
        <f t="shared" ref="Q276" si="173">Q293</f>
        <v>0</v>
      </c>
      <c r="R276" s="45">
        <f t="shared" si="172"/>
        <v>0</v>
      </c>
      <c r="S276" s="45">
        <f t="shared" si="172"/>
        <v>0</v>
      </c>
      <c r="T276" s="45">
        <f t="shared" si="172"/>
        <v>0</v>
      </c>
      <c r="U276" s="45">
        <f t="shared" si="172"/>
        <v>0</v>
      </c>
      <c r="V276" s="45">
        <f t="shared" si="172"/>
        <v>0</v>
      </c>
    </row>
    <row r="277" spans="1:24" ht="12.75" customHeight="1">
      <c r="A277" s="56"/>
      <c r="B277" s="41" t="s">
        <v>257</v>
      </c>
      <c r="C277" s="43"/>
      <c r="D277" s="50">
        <f t="shared" ref="D277:E277" si="174">D280+D281+D284+D278+D282+D285+D283</f>
        <v>11238</v>
      </c>
      <c r="E277" s="50">
        <f t="shared" si="174"/>
        <v>122673</v>
      </c>
      <c r="F277" s="50">
        <f>F280+F281+F284+F278+F282+F285+F283</f>
        <v>134862</v>
      </c>
      <c r="G277" s="50">
        <f t="shared" ref="G277:V277" si="175">G280+G281+G284+G278+G282+G285+G283</f>
        <v>28414.25</v>
      </c>
      <c r="H277" s="50">
        <f t="shared" si="175"/>
        <v>199958</v>
      </c>
      <c r="I277" s="50">
        <f t="shared" si="175"/>
        <v>194603</v>
      </c>
      <c r="J277" s="50">
        <f t="shared" si="175"/>
        <v>194157</v>
      </c>
      <c r="K277" s="50">
        <f t="shared" si="175"/>
        <v>38082</v>
      </c>
      <c r="L277" s="50">
        <f t="shared" si="175"/>
        <v>26475</v>
      </c>
      <c r="M277" s="50">
        <f t="shared" si="175"/>
        <v>75633</v>
      </c>
      <c r="N277" s="50">
        <f t="shared" si="175"/>
        <v>54413</v>
      </c>
      <c r="O277" s="39">
        <f t="shared" si="155"/>
        <v>194603</v>
      </c>
      <c r="P277" s="39">
        <f t="shared" si="156"/>
        <v>0</v>
      </c>
      <c r="Q277" s="50">
        <f t="shared" si="175"/>
        <v>91282</v>
      </c>
      <c r="R277" s="50">
        <f t="shared" si="175"/>
        <v>91282</v>
      </c>
      <c r="S277" s="50">
        <f t="shared" si="175"/>
        <v>8808</v>
      </c>
      <c r="T277" s="50">
        <f t="shared" si="175"/>
        <v>8808</v>
      </c>
      <c r="U277" s="50">
        <f t="shared" si="175"/>
        <v>0</v>
      </c>
      <c r="V277" s="50">
        <f t="shared" si="175"/>
        <v>0</v>
      </c>
    </row>
    <row r="278" spans="1:24" ht="17.25" customHeight="1">
      <c r="A278" s="56"/>
      <c r="B278" s="42" t="s">
        <v>274</v>
      </c>
      <c r="C278" s="43">
        <v>51</v>
      </c>
      <c r="D278" s="45">
        <f>D432</f>
        <v>0</v>
      </c>
      <c r="E278" s="45">
        <f>E432</f>
        <v>120</v>
      </c>
      <c r="F278" s="45">
        <f t="shared" ref="F278:V278" si="176">F432</f>
        <v>120</v>
      </c>
      <c r="G278" s="45">
        <f t="shared" si="176"/>
        <v>120</v>
      </c>
      <c r="H278" s="45">
        <f t="shared" si="176"/>
        <v>158</v>
      </c>
      <c r="I278" s="45">
        <f t="shared" si="176"/>
        <v>0</v>
      </c>
      <c r="J278" s="45">
        <f t="shared" si="176"/>
        <v>0</v>
      </c>
      <c r="K278" s="45">
        <f t="shared" si="176"/>
        <v>0</v>
      </c>
      <c r="L278" s="45">
        <f t="shared" si="176"/>
        <v>0</v>
      </c>
      <c r="M278" s="45">
        <f t="shared" si="176"/>
        <v>0</v>
      </c>
      <c r="N278" s="45">
        <f t="shared" si="176"/>
        <v>0</v>
      </c>
      <c r="O278" s="39">
        <f t="shared" si="155"/>
        <v>0</v>
      </c>
      <c r="P278" s="39">
        <f t="shared" si="156"/>
        <v>0</v>
      </c>
      <c r="Q278" s="45">
        <f t="shared" si="176"/>
        <v>0</v>
      </c>
      <c r="R278" s="45">
        <f t="shared" si="176"/>
        <v>0</v>
      </c>
      <c r="S278" s="45">
        <f t="shared" si="176"/>
        <v>0</v>
      </c>
      <c r="T278" s="45">
        <f t="shared" si="176"/>
        <v>0</v>
      </c>
      <c r="U278" s="45">
        <f t="shared" si="176"/>
        <v>0</v>
      </c>
      <c r="V278" s="45">
        <f t="shared" si="176"/>
        <v>0</v>
      </c>
    </row>
    <row r="279" spans="1:24" ht="15" customHeight="1">
      <c r="A279" s="56"/>
      <c r="B279" s="42" t="s">
        <v>275</v>
      </c>
      <c r="C279" s="43" t="s">
        <v>264</v>
      </c>
      <c r="D279" s="44"/>
      <c r="E279" s="44">
        <f t="shared" ref="E279:H279" si="177">E432</f>
        <v>120</v>
      </c>
      <c r="F279" s="45">
        <f t="shared" si="177"/>
        <v>120</v>
      </c>
      <c r="G279" s="45">
        <f t="shared" si="177"/>
        <v>120</v>
      </c>
      <c r="H279" s="45">
        <f t="shared" si="177"/>
        <v>158</v>
      </c>
      <c r="I279" s="45">
        <f>I432</f>
        <v>0</v>
      </c>
      <c r="J279" s="45">
        <f>J432</f>
        <v>0</v>
      </c>
      <c r="K279" s="45">
        <f>K432</f>
        <v>0</v>
      </c>
      <c r="L279" s="45">
        <f t="shared" ref="L279:N279" si="178">L432</f>
        <v>0</v>
      </c>
      <c r="M279" s="45">
        <f t="shared" si="178"/>
        <v>0</v>
      </c>
      <c r="N279" s="45">
        <f t="shared" si="178"/>
        <v>0</v>
      </c>
      <c r="O279" s="39">
        <f t="shared" si="155"/>
        <v>0</v>
      </c>
      <c r="P279" s="39">
        <f t="shared" si="156"/>
        <v>0</v>
      </c>
      <c r="Q279" s="45">
        <f t="shared" ref="Q279:V279" si="179">Q432</f>
        <v>0</v>
      </c>
      <c r="R279" s="45">
        <f t="shared" si="179"/>
        <v>0</v>
      </c>
      <c r="S279" s="45">
        <f t="shared" si="179"/>
        <v>0</v>
      </c>
      <c r="T279" s="45">
        <f t="shared" si="179"/>
        <v>0</v>
      </c>
      <c r="U279" s="45">
        <f t="shared" si="179"/>
        <v>0</v>
      </c>
      <c r="V279" s="45">
        <f t="shared" si="179"/>
        <v>0</v>
      </c>
    </row>
    <row r="280" spans="1:24" ht="13.5" customHeight="1">
      <c r="A280" s="56"/>
      <c r="B280" s="42" t="s">
        <v>276</v>
      </c>
      <c r="C280" s="43">
        <v>55</v>
      </c>
      <c r="D280" s="44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39">
        <f t="shared" si="155"/>
        <v>0</v>
      </c>
      <c r="P280" s="39">
        <f t="shared" si="156"/>
        <v>0</v>
      </c>
      <c r="Q280" s="45"/>
      <c r="R280" s="45"/>
      <c r="S280" s="45"/>
      <c r="T280" s="45"/>
      <c r="U280" s="45"/>
      <c r="V280" s="45"/>
    </row>
    <row r="281" spans="1:24" ht="15" customHeight="1">
      <c r="A281" s="56"/>
      <c r="B281" s="42" t="s">
        <v>266</v>
      </c>
      <c r="C281" s="43">
        <v>56</v>
      </c>
      <c r="D281" s="44"/>
      <c r="E281" s="44"/>
      <c r="F281" s="45"/>
      <c r="G281" s="45"/>
      <c r="H281" s="45"/>
      <c r="I281" s="45"/>
      <c r="J281" s="45"/>
      <c r="K281" s="45"/>
      <c r="L281" s="45"/>
      <c r="M281" s="45"/>
      <c r="N281" s="45"/>
      <c r="O281" s="39">
        <f t="shared" si="155"/>
        <v>0</v>
      </c>
      <c r="P281" s="39">
        <f t="shared" si="156"/>
        <v>0</v>
      </c>
      <c r="Q281" s="45"/>
      <c r="R281" s="45"/>
      <c r="S281" s="45"/>
      <c r="T281" s="45"/>
      <c r="U281" s="45"/>
      <c r="V281" s="45"/>
    </row>
    <row r="282" spans="1:24" ht="14.25">
      <c r="A282" s="56"/>
      <c r="B282" s="42" t="s">
        <v>266</v>
      </c>
      <c r="C282" s="43">
        <v>58</v>
      </c>
      <c r="D282" s="50">
        <f t="shared" ref="D282:V282" si="180">D301</f>
        <v>10786</v>
      </c>
      <c r="E282" s="50">
        <f t="shared" si="180"/>
        <v>44348</v>
      </c>
      <c r="F282" s="50">
        <f t="shared" si="180"/>
        <v>55768</v>
      </c>
      <c r="G282" s="50">
        <f t="shared" si="180"/>
        <v>27831.25</v>
      </c>
      <c r="H282" s="50">
        <f t="shared" si="180"/>
        <v>100332</v>
      </c>
      <c r="I282" s="50">
        <f t="shared" si="180"/>
        <v>95184</v>
      </c>
      <c r="J282" s="50">
        <f t="shared" si="180"/>
        <v>95184</v>
      </c>
      <c r="K282" s="50">
        <f t="shared" si="180"/>
        <v>35620</v>
      </c>
      <c r="L282" s="50">
        <f t="shared" si="180"/>
        <v>26275</v>
      </c>
      <c r="M282" s="50">
        <f t="shared" si="180"/>
        <v>24392</v>
      </c>
      <c r="N282" s="50">
        <f t="shared" si="180"/>
        <v>8897</v>
      </c>
      <c r="O282" s="39">
        <f t="shared" si="155"/>
        <v>95184</v>
      </c>
      <c r="P282" s="39">
        <f t="shared" si="156"/>
        <v>0</v>
      </c>
      <c r="Q282" s="50">
        <f t="shared" ref="Q282" si="181">Q301</f>
        <v>0</v>
      </c>
      <c r="R282" s="50">
        <f t="shared" si="180"/>
        <v>0</v>
      </c>
      <c r="S282" s="50">
        <f t="shared" si="180"/>
        <v>0</v>
      </c>
      <c r="T282" s="50">
        <f t="shared" si="180"/>
        <v>0</v>
      </c>
      <c r="U282" s="50">
        <f t="shared" si="180"/>
        <v>0</v>
      </c>
      <c r="V282" s="50">
        <f t="shared" si="180"/>
        <v>0</v>
      </c>
    </row>
    <row r="283" spans="1:24" ht="29.25" customHeight="1">
      <c r="A283" s="56"/>
      <c r="B283" s="99" t="s">
        <v>267</v>
      </c>
      <c r="C283" s="43">
        <v>60</v>
      </c>
      <c r="D283" s="50">
        <f>D310</f>
        <v>0</v>
      </c>
      <c r="E283" s="50">
        <f t="shared" ref="E283:V283" si="182">E310</f>
        <v>0</v>
      </c>
      <c r="F283" s="50">
        <f t="shared" si="182"/>
        <v>0</v>
      </c>
      <c r="G283" s="50">
        <f t="shared" si="182"/>
        <v>0</v>
      </c>
      <c r="H283" s="50">
        <f t="shared" si="182"/>
        <v>300</v>
      </c>
      <c r="I283" s="50">
        <f t="shared" si="182"/>
        <v>300</v>
      </c>
      <c r="J283" s="50">
        <f t="shared" si="182"/>
        <v>300</v>
      </c>
      <c r="K283" s="50">
        <f t="shared" si="182"/>
        <v>0</v>
      </c>
      <c r="L283" s="50">
        <f t="shared" si="182"/>
        <v>0</v>
      </c>
      <c r="M283" s="50">
        <f t="shared" si="182"/>
        <v>150</v>
      </c>
      <c r="N283" s="50">
        <f t="shared" si="182"/>
        <v>150</v>
      </c>
      <c r="O283" s="39">
        <f t="shared" si="155"/>
        <v>300</v>
      </c>
      <c r="P283" s="39">
        <f t="shared" si="156"/>
        <v>0</v>
      </c>
      <c r="Q283" s="50">
        <f t="shared" si="182"/>
        <v>500</v>
      </c>
      <c r="R283" s="50">
        <f t="shared" si="182"/>
        <v>500</v>
      </c>
      <c r="S283" s="50">
        <f t="shared" si="182"/>
        <v>866</v>
      </c>
      <c r="T283" s="50">
        <f t="shared" si="182"/>
        <v>866</v>
      </c>
      <c r="U283" s="50">
        <f t="shared" si="182"/>
        <v>0</v>
      </c>
      <c r="V283" s="50">
        <f t="shared" si="182"/>
        <v>0</v>
      </c>
      <c r="X283" s="60"/>
    </row>
    <row r="284" spans="1:24" ht="14.25">
      <c r="A284" s="56"/>
      <c r="B284" s="42" t="s">
        <v>277</v>
      </c>
      <c r="C284" s="43">
        <v>70</v>
      </c>
      <c r="D284" s="50">
        <f t="shared" ref="D284:V284" si="183">D314+D442</f>
        <v>452</v>
      </c>
      <c r="E284" s="50">
        <f t="shared" si="183"/>
        <v>78205</v>
      </c>
      <c r="F284" s="50">
        <f t="shared" si="183"/>
        <v>78974</v>
      </c>
      <c r="G284" s="50">
        <f t="shared" si="183"/>
        <v>463</v>
      </c>
      <c r="H284" s="50">
        <f t="shared" si="183"/>
        <v>99168</v>
      </c>
      <c r="I284" s="50">
        <f t="shared" si="183"/>
        <v>99119</v>
      </c>
      <c r="J284" s="50">
        <f t="shared" si="183"/>
        <v>98673</v>
      </c>
      <c r="K284" s="50">
        <f t="shared" si="183"/>
        <v>2462</v>
      </c>
      <c r="L284" s="50">
        <f t="shared" si="183"/>
        <v>200</v>
      </c>
      <c r="M284" s="50">
        <f t="shared" si="183"/>
        <v>51091</v>
      </c>
      <c r="N284" s="50">
        <f t="shared" si="183"/>
        <v>45366</v>
      </c>
      <c r="O284" s="39">
        <f t="shared" si="155"/>
        <v>99119</v>
      </c>
      <c r="P284" s="39">
        <f t="shared" si="156"/>
        <v>0</v>
      </c>
      <c r="Q284" s="50">
        <f t="shared" ref="Q284" si="184">Q314+Q442</f>
        <v>90782</v>
      </c>
      <c r="R284" s="50">
        <f t="shared" si="183"/>
        <v>90782</v>
      </c>
      <c r="S284" s="50">
        <f t="shared" si="183"/>
        <v>7942</v>
      </c>
      <c r="T284" s="50">
        <f t="shared" si="183"/>
        <v>7942</v>
      </c>
      <c r="U284" s="50">
        <f t="shared" si="183"/>
        <v>0</v>
      </c>
      <c r="V284" s="50">
        <f t="shared" si="183"/>
        <v>0</v>
      </c>
    </row>
    <row r="285" spans="1:24" ht="24" customHeight="1">
      <c r="A285" s="56"/>
      <c r="B285" s="67" t="s">
        <v>278</v>
      </c>
      <c r="C285" s="43"/>
      <c r="D285" s="50">
        <f>D330</f>
        <v>0</v>
      </c>
      <c r="E285" s="50">
        <f t="shared" ref="E285:V285" si="185">E330</f>
        <v>0</v>
      </c>
      <c r="F285" s="50">
        <f t="shared" si="185"/>
        <v>0</v>
      </c>
      <c r="G285" s="50">
        <f t="shared" si="185"/>
        <v>0</v>
      </c>
      <c r="H285" s="50">
        <f t="shared" si="185"/>
        <v>0</v>
      </c>
      <c r="I285" s="50">
        <f t="shared" si="185"/>
        <v>0</v>
      </c>
      <c r="J285" s="50">
        <f t="shared" si="185"/>
        <v>0</v>
      </c>
      <c r="K285" s="50">
        <f t="shared" si="185"/>
        <v>0</v>
      </c>
      <c r="L285" s="50">
        <f t="shared" si="185"/>
        <v>0</v>
      </c>
      <c r="M285" s="50">
        <f t="shared" si="185"/>
        <v>0</v>
      </c>
      <c r="N285" s="50">
        <f t="shared" si="185"/>
        <v>0</v>
      </c>
      <c r="O285" s="39">
        <f t="shared" si="155"/>
        <v>0</v>
      </c>
      <c r="P285" s="39">
        <f t="shared" si="156"/>
        <v>0</v>
      </c>
      <c r="Q285" s="50">
        <f t="shared" ref="Q285" si="186">Q330</f>
        <v>0</v>
      </c>
      <c r="R285" s="50">
        <f t="shared" si="185"/>
        <v>0</v>
      </c>
      <c r="S285" s="50">
        <f t="shared" si="185"/>
        <v>0</v>
      </c>
      <c r="T285" s="50">
        <f t="shared" si="185"/>
        <v>0</v>
      </c>
      <c r="U285" s="50">
        <f t="shared" si="185"/>
        <v>0</v>
      </c>
      <c r="V285" s="50">
        <f t="shared" si="185"/>
        <v>0</v>
      </c>
    </row>
    <row r="286" spans="1:24" ht="14.25">
      <c r="A286" s="76">
        <v>1</v>
      </c>
      <c r="B286" s="106" t="s">
        <v>279</v>
      </c>
      <c r="C286" s="107" t="s">
        <v>280</v>
      </c>
      <c r="D286" s="108">
        <f t="shared" ref="D286:V286" si="187">D287+D295</f>
        <v>44144</v>
      </c>
      <c r="E286" s="108">
        <f t="shared" si="187"/>
        <v>167247</v>
      </c>
      <c r="F286" s="108">
        <f t="shared" si="187"/>
        <v>175993.44</v>
      </c>
      <c r="G286" s="108">
        <f t="shared" si="187"/>
        <v>63693.279999999999</v>
      </c>
      <c r="H286" s="108">
        <f t="shared" si="187"/>
        <v>232066</v>
      </c>
      <c r="I286" s="108">
        <f t="shared" si="187"/>
        <v>239845</v>
      </c>
      <c r="J286" s="108">
        <f t="shared" si="187"/>
        <v>239990</v>
      </c>
      <c r="K286" s="108">
        <f t="shared" si="187"/>
        <v>48816</v>
      </c>
      <c r="L286" s="108">
        <f t="shared" si="187"/>
        <v>37263</v>
      </c>
      <c r="M286" s="108">
        <f t="shared" si="187"/>
        <v>86592</v>
      </c>
      <c r="N286" s="108">
        <f t="shared" si="187"/>
        <v>67174</v>
      </c>
      <c r="O286" s="39">
        <f t="shared" si="155"/>
        <v>239845</v>
      </c>
      <c r="P286" s="39">
        <f t="shared" si="156"/>
        <v>0</v>
      </c>
      <c r="Q286" s="108">
        <f t="shared" ref="Q286" si="188">Q287+Q295</f>
        <v>131382</v>
      </c>
      <c r="R286" s="108">
        <f t="shared" si="187"/>
        <v>131382</v>
      </c>
      <c r="S286" s="108">
        <f t="shared" si="187"/>
        <v>48908</v>
      </c>
      <c r="T286" s="108">
        <f t="shared" si="187"/>
        <v>48908</v>
      </c>
      <c r="U286" s="108">
        <f t="shared" si="187"/>
        <v>40100</v>
      </c>
      <c r="V286" s="108">
        <f t="shared" si="187"/>
        <v>40100</v>
      </c>
    </row>
    <row r="287" spans="1:24" ht="14.25">
      <c r="A287" s="56"/>
      <c r="B287" s="41" t="s">
        <v>244</v>
      </c>
      <c r="C287" s="34"/>
      <c r="D287" s="98">
        <f t="shared" ref="D287:V287" si="189">D288+D293</f>
        <v>32906</v>
      </c>
      <c r="E287" s="98">
        <f t="shared" si="189"/>
        <v>44694</v>
      </c>
      <c r="F287" s="98">
        <f t="shared" si="189"/>
        <v>41251.440000000002</v>
      </c>
      <c r="G287" s="98">
        <f t="shared" si="189"/>
        <v>35399.03</v>
      </c>
      <c r="H287" s="98">
        <f t="shared" si="189"/>
        <v>32266</v>
      </c>
      <c r="I287" s="98">
        <f t="shared" si="189"/>
        <v>45242</v>
      </c>
      <c r="J287" s="98">
        <f t="shared" si="189"/>
        <v>45833</v>
      </c>
      <c r="K287" s="98">
        <f t="shared" si="189"/>
        <v>10734</v>
      </c>
      <c r="L287" s="98">
        <f t="shared" si="189"/>
        <v>10788</v>
      </c>
      <c r="M287" s="98">
        <f t="shared" si="189"/>
        <v>10959</v>
      </c>
      <c r="N287" s="98">
        <f t="shared" si="189"/>
        <v>12761</v>
      </c>
      <c r="O287" s="39">
        <f t="shared" si="155"/>
        <v>45242</v>
      </c>
      <c r="P287" s="39">
        <f t="shared" si="156"/>
        <v>0</v>
      </c>
      <c r="Q287" s="98">
        <f t="shared" ref="Q287" si="190">Q288+Q293</f>
        <v>40100</v>
      </c>
      <c r="R287" s="98">
        <f t="shared" si="189"/>
        <v>40100</v>
      </c>
      <c r="S287" s="98">
        <f t="shared" si="189"/>
        <v>40100</v>
      </c>
      <c r="T287" s="98">
        <f t="shared" si="189"/>
        <v>40100</v>
      </c>
      <c r="U287" s="98">
        <f t="shared" si="189"/>
        <v>40100</v>
      </c>
      <c r="V287" s="98">
        <f t="shared" si="189"/>
        <v>40100</v>
      </c>
    </row>
    <row r="288" spans="1:24" ht="14.25">
      <c r="A288" s="56"/>
      <c r="B288" s="42" t="s">
        <v>245</v>
      </c>
      <c r="C288" s="43">
        <v>1</v>
      </c>
      <c r="D288" s="50">
        <f t="shared" ref="D288:V288" si="191">D289+D290+D291+D292+D294</f>
        <v>32906</v>
      </c>
      <c r="E288" s="50">
        <f t="shared" si="191"/>
        <v>44694</v>
      </c>
      <c r="F288" s="50">
        <f t="shared" si="191"/>
        <v>41251.440000000002</v>
      </c>
      <c r="G288" s="50">
        <f t="shared" si="191"/>
        <v>35399.03</v>
      </c>
      <c r="H288" s="50">
        <f t="shared" si="191"/>
        <v>32266</v>
      </c>
      <c r="I288" s="50">
        <f t="shared" si="191"/>
        <v>45242</v>
      </c>
      <c r="J288" s="50">
        <f t="shared" si="191"/>
        <v>45833</v>
      </c>
      <c r="K288" s="50">
        <f t="shared" si="191"/>
        <v>10734</v>
      </c>
      <c r="L288" s="50">
        <f t="shared" si="191"/>
        <v>10788</v>
      </c>
      <c r="M288" s="50">
        <f t="shared" si="191"/>
        <v>10959</v>
      </c>
      <c r="N288" s="50">
        <f t="shared" si="191"/>
        <v>12761</v>
      </c>
      <c r="O288" s="39">
        <f t="shared" si="155"/>
        <v>45242</v>
      </c>
      <c r="P288" s="39">
        <f t="shared" si="156"/>
        <v>0</v>
      </c>
      <c r="Q288" s="50">
        <f t="shared" ref="Q288" si="192">Q289+Q290+Q291+Q292+Q294</f>
        <v>40100</v>
      </c>
      <c r="R288" s="50">
        <f t="shared" si="191"/>
        <v>40100</v>
      </c>
      <c r="S288" s="50">
        <f t="shared" si="191"/>
        <v>40100</v>
      </c>
      <c r="T288" s="50">
        <f t="shared" si="191"/>
        <v>40100</v>
      </c>
      <c r="U288" s="50">
        <f t="shared" si="191"/>
        <v>40100</v>
      </c>
      <c r="V288" s="50">
        <f t="shared" si="191"/>
        <v>40100</v>
      </c>
    </row>
    <row r="289" spans="1:25" ht="14.25">
      <c r="A289" s="56"/>
      <c r="B289" s="42" t="s">
        <v>246</v>
      </c>
      <c r="C289" s="43">
        <v>10</v>
      </c>
      <c r="D289" s="44">
        <v>24607</v>
      </c>
      <c r="E289" s="45">
        <v>30000</v>
      </c>
      <c r="F289" s="63">
        <v>28039</v>
      </c>
      <c r="G289" s="63">
        <v>25581.47</v>
      </c>
      <c r="H289" s="63">
        <v>32166</v>
      </c>
      <c r="I289" s="63">
        <v>32000</v>
      </c>
      <c r="J289" s="63">
        <v>32000</v>
      </c>
      <c r="K289" s="63">
        <v>8000</v>
      </c>
      <c r="L289" s="63">
        <v>8000</v>
      </c>
      <c r="M289" s="63">
        <v>8000</v>
      </c>
      <c r="N289" s="63">
        <v>8000</v>
      </c>
      <c r="O289" s="39">
        <f t="shared" si="155"/>
        <v>32000</v>
      </c>
      <c r="P289" s="39">
        <f t="shared" si="156"/>
        <v>0</v>
      </c>
      <c r="Q289" s="63">
        <v>32000</v>
      </c>
      <c r="R289" s="63">
        <v>32000</v>
      </c>
      <c r="S289" s="63">
        <v>32000</v>
      </c>
      <c r="T289" s="63">
        <v>32000</v>
      </c>
      <c r="U289" s="63">
        <v>32000</v>
      </c>
      <c r="V289" s="63">
        <v>32000</v>
      </c>
    </row>
    <row r="290" spans="1:25" ht="16.5" customHeight="1">
      <c r="A290" s="56"/>
      <c r="B290" s="42" t="s">
        <v>247</v>
      </c>
      <c r="C290" s="43">
        <v>20</v>
      </c>
      <c r="D290" s="44">
        <v>8079</v>
      </c>
      <c r="E290" s="45">
        <v>14394</v>
      </c>
      <c r="F290" s="63">
        <v>12910</v>
      </c>
      <c r="G290" s="63">
        <v>9744.42</v>
      </c>
      <c r="H290" s="109"/>
      <c r="I290" s="63">
        <f>10000+2539+2064-200-670-291-300</f>
        <v>13142</v>
      </c>
      <c r="J290" s="63">
        <f>10000+2539+2064-200-670</f>
        <v>13733</v>
      </c>
      <c r="K290" s="63">
        <f>709+2000</f>
        <v>2709</v>
      </c>
      <c r="L290" s="63">
        <f>3000-237</f>
        <v>2763</v>
      </c>
      <c r="M290" s="63">
        <f>4800-405-200-670-291-300</f>
        <v>2934</v>
      </c>
      <c r="N290" s="63">
        <f>4603-67+200</f>
        <v>4736</v>
      </c>
      <c r="O290" s="39">
        <f t="shared" si="155"/>
        <v>13142</v>
      </c>
      <c r="P290" s="39">
        <f t="shared" si="156"/>
        <v>0</v>
      </c>
      <c r="Q290" s="63">
        <v>8000</v>
      </c>
      <c r="R290" s="63">
        <v>8000</v>
      </c>
      <c r="S290" s="63">
        <v>8000</v>
      </c>
      <c r="T290" s="63">
        <v>8000</v>
      </c>
      <c r="U290" s="63">
        <v>8000</v>
      </c>
      <c r="V290" s="63">
        <v>8000</v>
      </c>
    </row>
    <row r="291" spans="1:25" ht="16.5" customHeight="1">
      <c r="A291" s="56"/>
      <c r="B291" s="42" t="s">
        <v>281</v>
      </c>
      <c r="C291" s="43" t="s">
        <v>282</v>
      </c>
      <c r="D291" s="44"/>
      <c r="E291" s="45"/>
      <c r="F291" s="63">
        <v>2.44</v>
      </c>
      <c r="G291" s="63">
        <v>2.4</v>
      </c>
      <c r="H291" s="109"/>
      <c r="I291" s="63"/>
      <c r="J291" s="63"/>
      <c r="K291" s="63"/>
      <c r="L291" s="63"/>
      <c r="M291" s="63"/>
      <c r="N291" s="63"/>
      <c r="O291" s="39">
        <f t="shared" si="155"/>
        <v>0</v>
      </c>
      <c r="P291" s="39">
        <f t="shared" si="156"/>
        <v>0</v>
      </c>
      <c r="Q291" s="63"/>
      <c r="R291" s="63"/>
      <c r="S291" s="63"/>
      <c r="T291" s="63"/>
      <c r="U291" s="63"/>
      <c r="V291" s="63"/>
    </row>
    <row r="292" spans="1:25" ht="16.5" hidden="1" customHeight="1">
      <c r="A292" s="56"/>
      <c r="B292" s="42" t="s">
        <v>272</v>
      </c>
      <c r="C292" s="43" t="s">
        <v>283</v>
      </c>
      <c r="D292" s="44"/>
      <c r="E292" s="45"/>
      <c r="F292" s="63"/>
      <c r="G292" s="63"/>
      <c r="H292" s="109"/>
      <c r="I292" s="63"/>
      <c r="J292" s="63"/>
      <c r="K292" s="63"/>
      <c r="L292" s="63"/>
      <c r="M292" s="63"/>
      <c r="N292" s="63"/>
      <c r="O292" s="39">
        <f t="shared" si="155"/>
        <v>0</v>
      </c>
      <c r="P292" s="39">
        <f t="shared" si="156"/>
        <v>0</v>
      </c>
      <c r="Q292" s="63"/>
      <c r="R292" s="63"/>
      <c r="S292" s="63"/>
      <c r="T292" s="63"/>
      <c r="U292" s="63"/>
      <c r="V292" s="63"/>
    </row>
    <row r="293" spans="1:25" ht="19.5" customHeight="1">
      <c r="A293" s="110"/>
      <c r="B293" s="42" t="s">
        <v>256</v>
      </c>
      <c r="C293" s="43">
        <v>85.01</v>
      </c>
      <c r="D293" s="44"/>
      <c r="E293" s="45"/>
      <c r="F293" s="63"/>
      <c r="G293" s="63"/>
      <c r="H293" s="109"/>
      <c r="I293" s="63"/>
      <c r="J293" s="63"/>
      <c r="K293" s="63"/>
      <c r="L293" s="63"/>
      <c r="M293" s="63"/>
      <c r="N293" s="63"/>
      <c r="O293" s="39">
        <f t="shared" si="155"/>
        <v>0</v>
      </c>
      <c r="P293" s="39">
        <f t="shared" si="156"/>
        <v>0</v>
      </c>
      <c r="Q293" s="63"/>
      <c r="R293" s="63"/>
      <c r="S293" s="63"/>
      <c r="T293" s="63"/>
      <c r="U293" s="63"/>
      <c r="V293" s="63"/>
    </row>
    <row r="294" spans="1:25" ht="18.75" customHeight="1">
      <c r="A294" s="110"/>
      <c r="B294" s="42" t="s">
        <v>273</v>
      </c>
      <c r="C294" s="43">
        <v>59</v>
      </c>
      <c r="D294" s="44">
        <v>220</v>
      </c>
      <c r="E294" s="45">
        <v>300</v>
      </c>
      <c r="F294" s="63">
        <v>300</v>
      </c>
      <c r="G294" s="63">
        <v>70.739999999999995</v>
      </c>
      <c r="H294" s="63">
        <v>100</v>
      </c>
      <c r="I294" s="63">
        <v>100</v>
      </c>
      <c r="J294" s="63">
        <v>100</v>
      </c>
      <c r="K294" s="63">
        <v>25</v>
      </c>
      <c r="L294" s="63">
        <v>25</v>
      </c>
      <c r="M294" s="63">
        <v>25</v>
      </c>
      <c r="N294" s="63">
        <v>25</v>
      </c>
      <c r="O294" s="39">
        <f t="shared" si="155"/>
        <v>100</v>
      </c>
      <c r="P294" s="39">
        <f t="shared" si="156"/>
        <v>0</v>
      </c>
      <c r="Q294" s="63">
        <v>100</v>
      </c>
      <c r="R294" s="63">
        <v>100</v>
      </c>
      <c r="S294" s="63">
        <v>100</v>
      </c>
      <c r="T294" s="63">
        <v>100</v>
      </c>
      <c r="U294" s="63">
        <v>100</v>
      </c>
      <c r="V294" s="63">
        <v>100</v>
      </c>
    </row>
    <row r="295" spans="1:25" ht="20.25" customHeight="1">
      <c r="A295" s="56"/>
      <c r="B295" s="84" t="s">
        <v>257</v>
      </c>
      <c r="C295" s="90"/>
      <c r="D295" s="86">
        <f t="shared" ref="D295:E295" si="193">D298+D300+D314+D329+D296+D301+D310</f>
        <v>11238</v>
      </c>
      <c r="E295" s="86">
        <f t="shared" si="193"/>
        <v>122553</v>
      </c>
      <c r="F295" s="86">
        <f>F298+F300+F314+F329+F296+F301+F310</f>
        <v>134742</v>
      </c>
      <c r="G295" s="86">
        <f t="shared" ref="G295:V295" si="194">G298+G300+G314+G329+G296+G301+G310</f>
        <v>28294.25</v>
      </c>
      <c r="H295" s="86">
        <f t="shared" si="194"/>
        <v>199800</v>
      </c>
      <c r="I295" s="86">
        <f t="shared" si="194"/>
        <v>194603</v>
      </c>
      <c r="J295" s="86">
        <f t="shared" si="194"/>
        <v>194157</v>
      </c>
      <c r="K295" s="86">
        <f t="shared" si="194"/>
        <v>38082</v>
      </c>
      <c r="L295" s="86">
        <f t="shared" si="194"/>
        <v>26475</v>
      </c>
      <c r="M295" s="86">
        <f t="shared" si="194"/>
        <v>75633</v>
      </c>
      <c r="N295" s="86">
        <f t="shared" si="194"/>
        <v>54413</v>
      </c>
      <c r="O295" s="39">
        <f t="shared" si="155"/>
        <v>194603</v>
      </c>
      <c r="P295" s="39">
        <f t="shared" si="156"/>
        <v>0</v>
      </c>
      <c r="Q295" s="86">
        <f t="shared" si="194"/>
        <v>91282</v>
      </c>
      <c r="R295" s="86">
        <f t="shared" si="194"/>
        <v>91282</v>
      </c>
      <c r="S295" s="86">
        <f t="shared" si="194"/>
        <v>8808</v>
      </c>
      <c r="T295" s="86">
        <f t="shared" si="194"/>
        <v>8808</v>
      </c>
      <c r="U295" s="86">
        <f t="shared" si="194"/>
        <v>0</v>
      </c>
      <c r="V295" s="86">
        <f t="shared" si="194"/>
        <v>0</v>
      </c>
    </row>
    <row r="296" spans="1:25" ht="15" hidden="1" customHeight="1">
      <c r="A296" s="56"/>
      <c r="B296" s="111" t="s">
        <v>284</v>
      </c>
      <c r="C296" s="112" t="s">
        <v>285</v>
      </c>
      <c r="D296" s="44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39">
        <f t="shared" si="155"/>
        <v>0</v>
      </c>
      <c r="P296" s="39">
        <f t="shared" si="156"/>
        <v>0</v>
      </c>
      <c r="Q296" s="45"/>
      <c r="R296" s="45"/>
      <c r="S296" s="45"/>
      <c r="T296" s="45"/>
      <c r="U296" s="45"/>
      <c r="V296" s="45"/>
    </row>
    <row r="297" spans="1:25" ht="45" hidden="1" customHeight="1">
      <c r="A297" s="56"/>
      <c r="B297" s="31" t="s">
        <v>286</v>
      </c>
      <c r="C297" s="43" t="s">
        <v>287</v>
      </c>
      <c r="D297" s="44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39">
        <f t="shared" si="155"/>
        <v>0</v>
      </c>
      <c r="P297" s="39">
        <f t="shared" si="156"/>
        <v>0</v>
      </c>
      <c r="Q297" s="45"/>
      <c r="R297" s="45"/>
      <c r="S297" s="45"/>
      <c r="T297" s="45"/>
      <c r="U297" s="45"/>
      <c r="V297" s="45"/>
    </row>
    <row r="298" spans="1:25" ht="16.5" hidden="1" customHeight="1">
      <c r="A298" s="56"/>
      <c r="B298" s="111" t="s">
        <v>276</v>
      </c>
      <c r="C298" s="112" t="s">
        <v>288</v>
      </c>
      <c r="D298" s="44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39">
        <f t="shared" si="155"/>
        <v>0</v>
      </c>
      <c r="P298" s="39">
        <f t="shared" si="156"/>
        <v>0</v>
      </c>
      <c r="Q298" s="45"/>
      <c r="R298" s="45"/>
      <c r="S298" s="45"/>
      <c r="T298" s="45"/>
      <c r="U298" s="45"/>
      <c r="V298" s="45"/>
    </row>
    <row r="299" spans="1:25" ht="16.5" hidden="1" customHeight="1">
      <c r="A299" s="56"/>
      <c r="B299" s="42" t="s">
        <v>289</v>
      </c>
      <c r="C299" s="43" t="s">
        <v>290</v>
      </c>
      <c r="D299" s="44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39">
        <f t="shared" si="155"/>
        <v>0</v>
      </c>
      <c r="P299" s="39">
        <f t="shared" si="156"/>
        <v>0</v>
      </c>
      <c r="Q299" s="45"/>
      <c r="R299" s="45"/>
      <c r="S299" s="45"/>
      <c r="T299" s="45"/>
      <c r="U299" s="45"/>
      <c r="V299" s="45"/>
    </row>
    <row r="300" spans="1:25" ht="18.75" hidden="1" customHeight="1">
      <c r="A300" s="56"/>
      <c r="B300" s="111" t="s">
        <v>266</v>
      </c>
      <c r="C300" s="112">
        <v>56</v>
      </c>
      <c r="D300" s="44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39">
        <f t="shared" si="155"/>
        <v>0</v>
      </c>
      <c r="P300" s="39">
        <f t="shared" si="156"/>
        <v>0</v>
      </c>
      <c r="Q300" s="45"/>
      <c r="R300" s="45"/>
      <c r="S300" s="45"/>
      <c r="T300" s="45"/>
      <c r="U300" s="45"/>
      <c r="V300" s="45"/>
    </row>
    <row r="301" spans="1:25" ht="30" customHeight="1">
      <c r="A301" s="56"/>
      <c r="B301" s="113" t="s">
        <v>291</v>
      </c>
      <c r="C301" s="114">
        <v>58</v>
      </c>
      <c r="D301" s="115">
        <f t="shared" ref="D301:V301" si="195">D302+D306</f>
        <v>10786</v>
      </c>
      <c r="E301" s="115">
        <f t="shared" si="195"/>
        <v>44348</v>
      </c>
      <c r="F301" s="115">
        <f>F302+F306</f>
        <v>55768</v>
      </c>
      <c r="G301" s="115">
        <f t="shared" si="195"/>
        <v>27831.25</v>
      </c>
      <c r="H301" s="115">
        <f t="shared" si="195"/>
        <v>100332</v>
      </c>
      <c r="I301" s="115">
        <f t="shared" si="195"/>
        <v>95184</v>
      </c>
      <c r="J301" s="115">
        <f t="shared" si="195"/>
        <v>95184</v>
      </c>
      <c r="K301" s="115">
        <f t="shared" si="195"/>
        <v>35620</v>
      </c>
      <c r="L301" s="115">
        <f t="shared" si="195"/>
        <v>26275</v>
      </c>
      <c r="M301" s="115">
        <f t="shared" si="195"/>
        <v>24392</v>
      </c>
      <c r="N301" s="115">
        <f t="shared" si="195"/>
        <v>8897</v>
      </c>
      <c r="O301" s="39">
        <f t="shared" si="155"/>
        <v>95184</v>
      </c>
      <c r="P301" s="39">
        <f t="shared" si="156"/>
        <v>0</v>
      </c>
      <c r="Q301" s="115">
        <f t="shared" ref="Q301" si="196">Q302+Q306</f>
        <v>0</v>
      </c>
      <c r="R301" s="115">
        <f t="shared" si="195"/>
        <v>0</v>
      </c>
      <c r="S301" s="115">
        <f t="shared" si="195"/>
        <v>0</v>
      </c>
      <c r="T301" s="115">
        <f t="shared" si="195"/>
        <v>0</v>
      </c>
      <c r="U301" s="115">
        <f t="shared" si="195"/>
        <v>0</v>
      </c>
      <c r="V301" s="115">
        <f t="shared" si="195"/>
        <v>0</v>
      </c>
    </row>
    <row r="302" spans="1:25" ht="24" customHeight="1">
      <c r="A302" s="56"/>
      <c r="B302" s="116" t="s">
        <v>292</v>
      </c>
      <c r="C302" s="117">
        <v>58.01</v>
      </c>
      <c r="D302" s="55">
        <f>D333+D339+D345+D351+D357+D369+D375+D381+D387+D399+D405+D411</f>
        <v>10027</v>
      </c>
      <c r="E302" s="55">
        <f t="shared" ref="E302:V305" si="197">E333+E339+E345+E351+E357+E369+E375+E381+E387+E399+E405+E411</f>
        <v>43668</v>
      </c>
      <c r="F302" s="55">
        <f t="shared" si="197"/>
        <v>55088</v>
      </c>
      <c r="G302" s="55">
        <f t="shared" si="197"/>
        <v>27377.43</v>
      </c>
      <c r="H302" s="55">
        <f t="shared" si="197"/>
        <v>100332</v>
      </c>
      <c r="I302" s="55">
        <f t="shared" si="197"/>
        <v>95184</v>
      </c>
      <c r="J302" s="55">
        <f t="shared" si="197"/>
        <v>95184</v>
      </c>
      <c r="K302" s="55">
        <f t="shared" si="197"/>
        <v>35620</v>
      </c>
      <c r="L302" s="55">
        <f t="shared" si="197"/>
        <v>26275</v>
      </c>
      <c r="M302" s="55">
        <f t="shared" si="197"/>
        <v>24392</v>
      </c>
      <c r="N302" s="55">
        <f t="shared" si="197"/>
        <v>8897</v>
      </c>
      <c r="O302" s="39">
        <f t="shared" si="155"/>
        <v>95184</v>
      </c>
      <c r="P302" s="39">
        <f t="shared" si="156"/>
        <v>0</v>
      </c>
      <c r="Q302" s="55">
        <f t="shared" si="197"/>
        <v>0</v>
      </c>
      <c r="R302" s="55">
        <f t="shared" si="197"/>
        <v>0</v>
      </c>
      <c r="S302" s="55">
        <f t="shared" si="197"/>
        <v>0</v>
      </c>
      <c r="T302" s="55">
        <f t="shared" si="197"/>
        <v>0</v>
      </c>
      <c r="U302" s="55">
        <f t="shared" si="197"/>
        <v>0</v>
      </c>
      <c r="V302" s="55">
        <f t="shared" si="197"/>
        <v>0</v>
      </c>
      <c r="X302" s="6" t="s">
        <v>293</v>
      </c>
      <c r="Y302" s="87">
        <f>I303+I832+I848+I853+I858+I864+I876+I882+I1203+I1209</f>
        <v>23218</v>
      </c>
    </row>
    <row r="303" spans="1:25" ht="14.25" customHeight="1">
      <c r="A303" s="56"/>
      <c r="B303" s="42" t="s">
        <v>294</v>
      </c>
      <c r="C303" s="43" t="s">
        <v>295</v>
      </c>
      <c r="D303" s="50">
        <f>D334+D340+D346+D352+D358+D370+D376+D382+D388+D400+D406+D412</f>
        <v>1261</v>
      </c>
      <c r="E303" s="50">
        <f t="shared" si="197"/>
        <v>7735</v>
      </c>
      <c r="F303" s="50">
        <f t="shared" si="197"/>
        <v>8838</v>
      </c>
      <c r="G303" s="50">
        <f t="shared" si="197"/>
        <v>3638.8199999999997</v>
      </c>
      <c r="H303" s="50">
        <f t="shared" si="197"/>
        <v>12811</v>
      </c>
      <c r="I303" s="50">
        <f t="shared" si="197"/>
        <v>12811</v>
      </c>
      <c r="J303" s="50">
        <f t="shared" si="197"/>
        <v>12811</v>
      </c>
      <c r="K303" s="50">
        <f t="shared" si="197"/>
        <v>3589</v>
      </c>
      <c r="L303" s="50">
        <f t="shared" si="197"/>
        <v>4008</v>
      </c>
      <c r="M303" s="50">
        <f t="shared" si="197"/>
        <v>3783</v>
      </c>
      <c r="N303" s="50">
        <f t="shared" si="197"/>
        <v>1431</v>
      </c>
      <c r="O303" s="39">
        <f t="shared" si="155"/>
        <v>12811</v>
      </c>
      <c r="P303" s="39">
        <f t="shared" si="156"/>
        <v>0</v>
      </c>
      <c r="Q303" s="50">
        <f t="shared" si="197"/>
        <v>0</v>
      </c>
      <c r="R303" s="50">
        <f t="shared" si="197"/>
        <v>0</v>
      </c>
      <c r="S303" s="50">
        <f t="shared" si="197"/>
        <v>0</v>
      </c>
      <c r="T303" s="50">
        <f t="shared" si="197"/>
        <v>0</v>
      </c>
      <c r="U303" s="50">
        <f t="shared" si="197"/>
        <v>0</v>
      </c>
      <c r="V303" s="50">
        <f t="shared" si="197"/>
        <v>0</v>
      </c>
      <c r="X303" s="6" t="s">
        <v>296</v>
      </c>
      <c r="Y303" s="87">
        <f>I304+I833+I849+I854+I859+I865+I877+I883+I1204+I1210</f>
        <v>161373</v>
      </c>
    </row>
    <row r="304" spans="1:25" ht="18.75" customHeight="1">
      <c r="A304" s="56"/>
      <c r="B304" s="42" t="s">
        <v>297</v>
      </c>
      <c r="C304" s="43" t="s">
        <v>298</v>
      </c>
      <c r="D304" s="50">
        <f>D335+D341+D347+D353+D359+D371+D377+D383+D389+D401+D407+D413</f>
        <v>8228</v>
      </c>
      <c r="E304" s="50">
        <f t="shared" si="197"/>
        <v>35888</v>
      </c>
      <c r="F304" s="50">
        <f t="shared" si="197"/>
        <v>43100</v>
      </c>
      <c r="G304" s="50">
        <f t="shared" si="197"/>
        <v>21858.430000000004</v>
      </c>
      <c r="H304" s="50">
        <f t="shared" si="197"/>
        <v>82373</v>
      </c>
      <c r="I304" s="50">
        <f t="shared" si="197"/>
        <v>82373</v>
      </c>
      <c r="J304" s="50">
        <f t="shared" si="197"/>
        <v>82373</v>
      </c>
      <c r="K304" s="50">
        <f t="shared" si="197"/>
        <v>32031</v>
      </c>
      <c r="L304" s="50">
        <f t="shared" si="197"/>
        <v>22267</v>
      </c>
      <c r="M304" s="50">
        <f t="shared" si="197"/>
        <v>20609</v>
      </c>
      <c r="N304" s="50">
        <f t="shared" si="197"/>
        <v>7466</v>
      </c>
      <c r="O304" s="39">
        <f t="shared" si="155"/>
        <v>82373</v>
      </c>
      <c r="P304" s="39">
        <f t="shared" si="156"/>
        <v>0</v>
      </c>
      <c r="Q304" s="50">
        <f t="shared" si="197"/>
        <v>0</v>
      </c>
      <c r="R304" s="50">
        <f t="shared" si="197"/>
        <v>0</v>
      </c>
      <c r="S304" s="50">
        <f t="shared" si="197"/>
        <v>0</v>
      </c>
      <c r="T304" s="50">
        <f t="shared" si="197"/>
        <v>0</v>
      </c>
      <c r="U304" s="50">
        <f t="shared" si="197"/>
        <v>0</v>
      </c>
      <c r="V304" s="50">
        <f t="shared" si="197"/>
        <v>0</v>
      </c>
      <c r="X304" s="118" t="s">
        <v>299</v>
      </c>
      <c r="Y304" s="87">
        <f>I305+I834+I850+I855+I860+I866+I878+I884+I1205+I1211</f>
        <v>8104</v>
      </c>
    </row>
    <row r="305" spans="1:26" ht="15.75" customHeight="1">
      <c r="A305" s="56"/>
      <c r="B305" s="42" t="s">
        <v>300</v>
      </c>
      <c r="C305" s="43" t="s">
        <v>301</v>
      </c>
      <c r="D305" s="51">
        <f>D336+D342+D348+D354+D360+D372+D378+D384+D390+D402+D408+D414</f>
        <v>538</v>
      </c>
      <c r="E305" s="51">
        <f>E336+E342+E348+E354+E360+E372+E378+E384+E390+E402+E408+E414</f>
        <v>45</v>
      </c>
      <c r="F305" s="51">
        <f t="shared" si="197"/>
        <v>3150</v>
      </c>
      <c r="G305" s="50">
        <f t="shared" si="197"/>
        <v>1880.1799999999998</v>
      </c>
      <c r="H305" s="51">
        <f t="shared" si="197"/>
        <v>5148</v>
      </c>
      <c r="I305" s="50">
        <f t="shared" si="197"/>
        <v>0</v>
      </c>
      <c r="J305" s="50">
        <f t="shared" si="197"/>
        <v>0</v>
      </c>
      <c r="K305" s="50">
        <f t="shared" si="197"/>
        <v>0</v>
      </c>
      <c r="L305" s="50">
        <f t="shared" si="197"/>
        <v>0</v>
      </c>
      <c r="M305" s="50">
        <f t="shared" si="197"/>
        <v>0</v>
      </c>
      <c r="N305" s="50">
        <f t="shared" si="197"/>
        <v>0</v>
      </c>
      <c r="O305" s="39">
        <f t="shared" si="155"/>
        <v>0</v>
      </c>
      <c r="P305" s="39">
        <f t="shared" si="156"/>
        <v>0</v>
      </c>
      <c r="Q305" s="50">
        <f t="shared" si="197"/>
        <v>0</v>
      </c>
      <c r="R305" s="50">
        <f t="shared" si="197"/>
        <v>0</v>
      </c>
      <c r="S305" s="50">
        <f t="shared" si="197"/>
        <v>0</v>
      </c>
      <c r="T305" s="50">
        <f t="shared" si="197"/>
        <v>0</v>
      </c>
      <c r="U305" s="50">
        <f t="shared" si="197"/>
        <v>0</v>
      </c>
      <c r="V305" s="50">
        <f t="shared" si="197"/>
        <v>0</v>
      </c>
    </row>
    <row r="306" spans="1:26" ht="15.75" customHeight="1">
      <c r="A306" s="56"/>
      <c r="B306" s="42" t="s">
        <v>302</v>
      </c>
      <c r="C306" s="43" t="s">
        <v>296</v>
      </c>
      <c r="D306" s="50">
        <f t="shared" ref="D306:V309" si="198">D363+D393</f>
        <v>759</v>
      </c>
      <c r="E306" s="50">
        <f t="shared" si="198"/>
        <v>680</v>
      </c>
      <c r="F306" s="50">
        <f t="shared" si="198"/>
        <v>680</v>
      </c>
      <c r="G306" s="50">
        <f t="shared" si="198"/>
        <v>453.82</v>
      </c>
      <c r="H306" s="50">
        <f t="shared" si="198"/>
        <v>0</v>
      </c>
      <c r="I306" s="50">
        <f t="shared" si="198"/>
        <v>0</v>
      </c>
      <c r="J306" s="50">
        <f t="shared" si="198"/>
        <v>0</v>
      </c>
      <c r="K306" s="50">
        <f t="shared" si="198"/>
        <v>0</v>
      </c>
      <c r="L306" s="50">
        <f t="shared" si="198"/>
        <v>0</v>
      </c>
      <c r="M306" s="50">
        <f t="shared" si="198"/>
        <v>0</v>
      </c>
      <c r="N306" s="50">
        <f t="shared" si="198"/>
        <v>0</v>
      </c>
      <c r="O306" s="39">
        <f t="shared" si="155"/>
        <v>0</v>
      </c>
      <c r="P306" s="39">
        <f t="shared" si="156"/>
        <v>0</v>
      </c>
      <c r="Q306" s="50">
        <f t="shared" ref="Q306:Q309" si="199">Q363+Q393</f>
        <v>0</v>
      </c>
      <c r="R306" s="50">
        <f t="shared" si="198"/>
        <v>0</v>
      </c>
      <c r="S306" s="50">
        <f t="shared" si="198"/>
        <v>0</v>
      </c>
      <c r="T306" s="50">
        <f t="shared" si="198"/>
        <v>0</v>
      </c>
      <c r="U306" s="50">
        <f t="shared" si="198"/>
        <v>0</v>
      </c>
      <c r="V306" s="50">
        <f t="shared" si="198"/>
        <v>0</v>
      </c>
    </row>
    <row r="307" spans="1:26" ht="15.75" customHeight="1">
      <c r="A307" s="56"/>
      <c r="B307" s="42" t="s">
        <v>294</v>
      </c>
      <c r="C307" s="43" t="s">
        <v>303</v>
      </c>
      <c r="D307" s="50">
        <f t="shared" si="198"/>
        <v>83</v>
      </c>
      <c r="E307" s="50">
        <f t="shared" si="198"/>
        <v>88</v>
      </c>
      <c r="F307" s="50">
        <f t="shared" si="198"/>
        <v>88</v>
      </c>
      <c r="G307" s="50">
        <f t="shared" si="198"/>
        <v>48.45</v>
      </c>
      <c r="H307" s="50">
        <f t="shared" si="198"/>
        <v>0</v>
      </c>
      <c r="I307" s="50">
        <f t="shared" si="198"/>
        <v>0</v>
      </c>
      <c r="J307" s="50">
        <f t="shared" si="198"/>
        <v>0</v>
      </c>
      <c r="K307" s="50">
        <f t="shared" si="198"/>
        <v>0</v>
      </c>
      <c r="L307" s="50">
        <f t="shared" si="198"/>
        <v>0</v>
      </c>
      <c r="M307" s="50">
        <f t="shared" si="198"/>
        <v>0</v>
      </c>
      <c r="N307" s="50">
        <f t="shared" si="198"/>
        <v>0</v>
      </c>
      <c r="O307" s="39">
        <f t="shared" si="155"/>
        <v>0</v>
      </c>
      <c r="P307" s="39">
        <f t="shared" si="156"/>
        <v>0</v>
      </c>
      <c r="Q307" s="50">
        <f t="shared" si="199"/>
        <v>0</v>
      </c>
      <c r="R307" s="50">
        <f t="shared" si="198"/>
        <v>0</v>
      </c>
      <c r="S307" s="50">
        <f t="shared" si="198"/>
        <v>0</v>
      </c>
      <c r="T307" s="50">
        <f t="shared" si="198"/>
        <v>0</v>
      </c>
      <c r="U307" s="50">
        <f t="shared" si="198"/>
        <v>0</v>
      </c>
      <c r="V307" s="50">
        <f t="shared" si="198"/>
        <v>0</v>
      </c>
    </row>
    <row r="308" spans="1:26" ht="15.75" customHeight="1">
      <c r="A308" s="56"/>
      <c r="B308" s="42" t="s">
        <v>297</v>
      </c>
      <c r="C308" s="43" t="s">
        <v>304</v>
      </c>
      <c r="D308" s="50">
        <f t="shared" si="198"/>
        <v>676</v>
      </c>
      <c r="E308" s="50">
        <f t="shared" si="198"/>
        <v>578</v>
      </c>
      <c r="F308" s="50">
        <f t="shared" si="198"/>
        <v>578</v>
      </c>
      <c r="G308" s="50">
        <f t="shared" si="198"/>
        <v>405.37</v>
      </c>
      <c r="H308" s="50">
        <f t="shared" si="198"/>
        <v>0</v>
      </c>
      <c r="I308" s="50">
        <f t="shared" si="198"/>
        <v>0</v>
      </c>
      <c r="J308" s="50">
        <f t="shared" si="198"/>
        <v>0</v>
      </c>
      <c r="K308" s="50">
        <f t="shared" si="198"/>
        <v>0</v>
      </c>
      <c r="L308" s="50">
        <f t="shared" si="198"/>
        <v>0</v>
      </c>
      <c r="M308" s="50">
        <f t="shared" si="198"/>
        <v>0</v>
      </c>
      <c r="N308" s="50">
        <f t="shared" si="198"/>
        <v>0</v>
      </c>
      <c r="O308" s="39">
        <f t="shared" si="155"/>
        <v>0</v>
      </c>
      <c r="P308" s="39">
        <f t="shared" si="156"/>
        <v>0</v>
      </c>
      <c r="Q308" s="50">
        <f t="shared" si="199"/>
        <v>0</v>
      </c>
      <c r="R308" s="50">
        <f t="shared" si="198"/>
        <v>0</v>
      </c>
      <c r="S308" s="50">
        <f t="shared" si="198"/>
        <v>0</v>
      </c>
      <c r="T308" s="50">
        <f t="shared" si="198"/>
        <v>0</v>
      </c>
      <c r="U308" s="50">
        <f t="shared" si="198"/>
        <v>0</v>
      </c>
      <c r="V308" s="50">
        <f t="shared" si="198"/>
        <v>0</v>
      </c>
    </row>
    <row r="309" spans="1:26" ht="15.75" customHeight="1">
      <c r="A309" s="56"/>
      <c r="B309" s="42" t="s">
        <v>300</v>
      </c>
      <c r="C309" s="43" t="s">
        <v>305</v>
      </c>
      <c r="D309" s="50">
        <f t="shared" si="198"/>
        <v>0</v>
      </c>
      <c r="E309" s="50">
        <f t="shared" si="198"/>
        <v>14</v>
      </c>
      <c r="F309" s="50">
        <f t="shared" si="198"/>
        <v>14</v>
      </c>
      <c r="G309" s="50">
        <f t="shared" si="198"/>
        <v>0</v>
      </c>
      <c r="H309" s="50">
        <f t="shared" si="198"/>
        <v>0</v>
      </c>
      <c r="I309" s="50">
        <f t="shared" si="198"/>
        <v>0</v>
      </c>
      <c r="J309" s="50">
        <f t="shared" si="198"/>
        <v>0</v>
      </c>
      <c r="K309" s="50">
        <f t="shared" si="198"/>
        <v>0</v>
      </c>
      <c r="L309" s="50">
        <f t="shared" si="198"/>
        <v>0</v>
      </c>
      <c r="M309" s="50">
        <f t="shared" si="198"/>
        <v>0</v>
      </c>
      <c r="N309" s="50">
        <f t="shared" si="198"/>
        <v>0</v>
      </c>
      <c r="O309" s="39">
        <f t="shared" si="155"/>
        <v>0</v>
      </c>
      <c r="P309" s="39">
        <f t="shared" si="156"/>
        <v>0</v>
      </c>
      <c r="Q309" s="50">
        <f t="shared" si="199"/>
        <v>0</v>
      </c>
      <c r="R309" s="50">
        <f t="shared" si="198"/>
        <v>0</v>
      </c>
      <c r="S309" s="50">
        <f t="shared" si="198"/>
        <v>0</v>
      </c>
      <c r="T309" s="50">
        <f t="shared" si="198"/>
        <v>0</v>
      </c>
      <c r="U309" s="50">
        <f t="shared" si="198"/>
        <v>0</v>
      </c>
      <c r="V309" s="50">
        <f t="shared" si="198"/>
        <v>0</v>
      </c>
    </row>
    <row r="310" spans="1:26" ht="30.75" customHeight="1">
      <c r="A310" s="56"/>
      <c r="B310" s="99" t="s">
        <v>267</v>
      </c>
      <c r="C310" s="43">
        <v>60</v>
      </c>
      <c r="D310" s="50">
        <f>D415</f>
        <v>0</v>
      </c>
      <c r="E310" s="50">
        <f t="shared" ref="E310:V313" si="200">E415</f>
        <v>0</v>
      </c>
      <c r="F310" s="50">
        <f t="shared" si="200"/>
        <v>0</v>
      </c>
      <c r="G310" s="50">
        <f t="shared" si="200"/>
        <v>0</v>
      </c>
      <c r="H310" s="50">
        <f t="shared" si="200"/>
        <v>300</v>
      </c>
      <c r="I310" s="50">
        <f t="shared" si="200"/>
        <v>300</v>
      </c>
      <c r="J310" s="50">
        <f t="shared" si="200"/>
        <v>300</v>
      </c>
      <c r="K310" s="50">
        <f t="shared" si="200"/>
        <v>0</v>
      </c>
      <c r="L310" s="50">
        <f t="shared" si="200"/>
        <v>0</v>
      </c>
      <c r="M310" s="50">
        <f t="shared" si="200"/>
        <v>150</v>
      </c>
      <c r="N310" s="50">
        <f t="shared" si="200"/>
        <v>150</v>
      </c>
      <c r="O310" s="39">
        <f t="shared" si="155"/>
        <v>300</v>
      </c>
      <c r="P310" s="39">
        <f t="shared" si="156"/>
        <v>0</v>
      </c>
      <c r="Q310" s="50">
        <f t="shared" si="200"/>
        <v>500</v>
      </c>
      <c r="R310" s="50">
        <f t="shared" si="200"/>
        <v>500</v>
      </c>
      <c r="S310" s="50">
        <f t="shared" si="200"/>
        <v>866</v>
      </c>
      <c r="T310" s="50">
        <f t="shared" si="200"/>
        <v>866</v>
      </c>
      <c r="U310" s="50">
        <f t="shared" si="200"/>
        <v>0</v>
      </c>
      <c r="V310" s="50">
        <f t="shared" si="200"/>
        <v>0</v>
      </c>
      <c r="X310" s="60"/>
      <c r="Z310" s="6" t="s">
        <v>306</v>
      </c>
    </row>
    <row r="311" spans="1:26" ht="15.75" customHeight="1">
      <c r="A311" s="56"/>
      <c r="B311" s="42" t="s">
        <v>179</v>
      </c>
      <c r="C311" s="43" t="s">
        <v>307</v>
      </c>
      <c r="D311" s="50">
        <f>D416</f>
        <v>0</v>
      </c>
      <c r="E311" s="50">
        <f t="shared" si="200"/>
        <v>0</v>
      </c>
      <c r="F311" s="50">
        <f t="shared" si="200"/>
        <v>0</v>
      </c>
      <c r="G311" s="50">
        <f t="shared" si="200"/>
        <v>0</v>
      </c>
      <c r="H311" s="50">
        <f t="shared" si="200"/>
        <v>252</v>
      </c>
      <c r="I311" s="50">
        <f t="shared" si="200"/>
        <v>252</v>
      </c>
      <c r="J311" s="50">
        <f t="shared" si="200"/>
        <v>252</v>
      </c>
      <c r="K311" s="50">
        <f t="shared" si="200"/>
        <v>0</v>
      </c>
      <c r="L311" s="50">
        <f t="shared" si="200"/>
        <v>0</v>
      </c>
      <c r="M311" s="50">
        <f t="shared" si="200"/>
        <v>126</v>
      </c>
      <c r="N311" s="50">
        <f t="shared" si="200"/>
        <v>126</v>
      </c>
      <c r="O311" s="39">
        <f t="shared" si="155"/>
        <v>252</v>
      </c>
      <c r="P311" s="39">
        <f t="shared" si="156"/>
        <v>0</v>
      </c>
      <c r="Q311" s="50">
        <f t="shared" si="200"/>
        <v>420</v>
      </c>
      <c r="R311" s="50">
        <f t="shared" si="200"/>
        <v>420</v>
      </c>
      <c r="S311" s="50">
        <f>S416</f>
        <v>772</v>
      </c>
      <c r="T311" s="50">
        <f t="shared" si="200"/>
        <v>772</v>
      </c>
      <c r="U311" s="50">
        <f t="shared" si="200"/>
        <v>0</v>
      </c>
      <c r="V311" s="50">
        <f t="shared" si="200"/>
        <v>0</v>
      </c>
    </row>
    <row r="312" spans="1:26" ht="15.75" customHeight="1">
      <c r="A312" s="56"/>
      <c r="B312" s="42" t="s">
        <v>181</v>
      </c>
      <c r="C312" s="43" t="s">
        <v>308</v>
      </c>
      <c r="D312" s="50">
        <f>D417</f>
        <v>0</v>
      </c>
      <c r="E312" s="50">
        <f t="shared" si="200"/>
        <v>0</v>
      </c>
      <c r="F312" s="50">
        <f t="shared" si="200"/>
        <v>0</v>
      </c>
      <c r="G312" s="50">
        <f t="shared" si="200"/>
        <v>0</v>
      </c>
      <c r="H312" s="50">
        <f t="shared" si="200"/>
        <v>0</v>
      </c>
      <c r="I312" s="50">
        <f t="shared" si="200"/>
        <v>0</v>
      </c>
      <c r="J312" s="50">
        <f t="shared" si="200"/>
        <v>0</v>
      </c>
      <c r="K312" s="50">
        <f t="shared" si="200"/>
        <v>0</v>
      </c>
      <c r="L312" s="50">
        <f t="shared" si="200"/>
        <v>0</v>
      </c>
      <c r="M312" s="50">
        <f t="shared" si="200"/>
        <v>0</v>
      </c>
      <c r="N312" s="50">
        <f t="shared" si="200"/>
        <v>0</v>
      </c>
      <c r="O312" s="39">
        <f t="shared" si="155"/>
        <v>0</v>
      </c>
      <c r="P312" s="39">
        <f t="shared" si="156"/>
        <v>0</v>
      </c>
      <c r="Q312" s="50">
        <f t="shared" si="200"/>
        <v>0</v>
      </c>
      <c r="R312" s="50">
        <f t="shared" si="200"/>
        <v>0</v>
      </c>
      <c r="S312" s="50">
        <f>S417</f>
        <v>0</v>
      </c>
      <c r="T312" s="50">
        <f t="shared" si="200"/>
        <v>0</v>
      </c>
      <c r="U312" s="50">
        <f t="shared" si="200"/>
        <v>0</v>
      </c>
      <c r="V312" s="50">
        <f t="shared" si="200"/>
        <v>0</v>
      </c>
    </row>
    <row r="313" spans="1:26" ht="15.75" customHeight="1">
      <c r="A313" s="56"/>
      <c r="B313" s="42" t="s">
        <v>183</v>
      </c>
      <c r="C313" s="43" t="s">
        <v>309</v>
      </c>
      <c r="D313" s="50">
        <f>D418</f>
        <v>0</v>
      </c>
      <c r="E313" s="50">
        <f t="shared" si="200"/>
        <v>0</v>
      </c>
      <c r="F313" s="50">
        <f t="shared" si="200"/>
        <v>0</v>
      </c>
      <c r="G313" s="50">
        <f t="shared" si="200"/>
        <v>0</v>
      </c>
      <c r="H313" s="50">
        <f t="shared" si="200"/>
        <v>48</v>
      </c>
      <c r="I313" s="50">
        <f t="shared" si="200"/>
        <v>48</v>
      </c>
      <c r="J313" s="50">
        <f t="shared" si="200"/>
        <v>48</v>
      </c>
      <c r="K313" s="50">
        <f t="shared" si="200"/>
        <v>0</v>
      </c>
      <c r="L313" s="50">
        <f t="shared" si="200"/>
        <v>0</v>
      </c>
      <c r="M313" s="50">
        <f t="shared" si="200"/>
        <v>24</v>
      </c>
      <c r="N313" s="50">
        <f t="shared" si="200"/>
        <v>24</v>
      </c>
      <c r="O313" s="39">
        <f t="shared" si="155"/>
        <v>48</v>
      </c>
      <c r="P313" s="39">
        <f t="shared" si="156"/>
        <v>0</v>
      </c>
      <c r="Q313" s="50">
        <f t="shared" si="200"/>
        <v>80</v>
      </c>
      <c r="R313" s="50">
        <f t="shared" si="200"/>
        <v>80</v>
      </c>
      <c r="S313" s="50">
        <f t="shared" si="200"/>
        <v>94</v>
      </c>
      <c r="T313" s="50">
        <f t="shared" si="200"/>
        <v>94</v>
      </c>
      <c r="U313" s="50">
        <f t="shared" si="200"/>
        <v>0</v>
      </c>
      <c r="V313" s="50">
        <f t="shared" si="200"/>
        <v>0</v>
      </c>
    </row>
    <row r="314" spans="1:26" ht="15.75" customHeight="1">
      <c r="A314" s="56"/>
      <c r="B314" s="119" t="s">
        <v>310</v>
      </c>
      <c r="C314" s="120">
        <v>70</v>
      </c>
      <c r="D314" s="121">
        <v>452</v>
      </c>
      <c r="E314" s="122">
        <v>78205</v>
      </c>
      <c r="F314" s="122">
        <v>78974</v>
      </c>
      <c r="G314" s="122">
        <v>463</v>
      </c>
      <c r="H314" s="122">
        <f>99161+7</f>
        <v>99168</v>
      </c>
      <c r="I314" s="122">
        <f>200+2044+1000+94322+1100+7+5+150+291</f>
        <v>99119</v>
      </c>
      <c r="J314" s="122">
        <f>200+2044+1000+94322+1100+7</f>
        <v>98673</v>
      </c>
      <c r="K314" s="122">
        <f>257+850+1200+5+150</f>
        <v>2462</v>
      </c>
      <c r="L314" s="122">
        <f>200</f>
        <v>200</v>
      </c>
      <c r="M314" s="122">
        <f>50000+800+291</f>
        <v>51091</v>
      </c>
      <c r="N314" s="122">
        <f>44322+1044</f>
        <v>45366</v>
      </c>
      <c r="O314" s="39">
        <f t="shared" si="155"/>
        <v>99119</v>
      </c>
      <c r="P314" s="39">
        <f t="shared" si="156"/>
        <v>0</v>
      </c>
      <c r="Q314" s="122">
        <f>2500+83482+25000-20200</f>
        <v>90782</v>
      </c>
      <c r="R314" s="122">
        <f>2500+83482+25000-20200</f>
        <v>90782</v>
      </c>
      <c r="S314" s="122">
        <f>7942</f>
        <v>7942</v>
      </c>
      <c r="T314" s="122">
        <v>7942</v>
      </c>
      <c r="U314" s="122"/>
      <c r="V314" s="122"/>
    </row>
    <row r="315" spans="1:26" ht="18" hidden="1" customHeight="1">
      <c r="A315" s="56"/>
      <c r="B315" s="123" t="s">
        <v>311</v>
      </c>
      <c r="C315" s="114" t="s">
        <v>312</v>
      </c>
      <c r="D315" s="124"/>
      <c r="E315" s="125"/>
      <c r="F315" s="125"/>
      <c r="G315" s="125"/>
      <c r="H315" s="125"/>
      <c r="I315" s="125"/>
      <c r="J315" s="125"/>
      <c r="K315" s="125"/>
      <c r="L315" s="125"/>
      <c r="M315" s="125"/>
      <c r="N315" s="125"/>
      <c r="O315" s="39">
        <f t="shared" si="155"/>
        <v>0</v>
      </c>
      <c r="P315" s="39">
        <f t="shared" si="156"/>
        <v>0</v>
      </c>
      <c r="Q315" s="125"/>
      <c r="R315" s="125"/>
      <c r="S315" s="125"/>
      <c r="T315" s="125"/>
      <c r="U315" s="125"/>
      <c r="V315" s="125"/>
    </row>
    <row r="316" spans="1:26" ht="18" hidden="1" customHeight="1">
      <c r="A316" s="56"/>
      <c r="B316" s="123" t="s">
        <v>313</v>
      </c>
      <c r="C316" s="114" t="s">
        <v>314</v>
      </c>
      <c r="D316" s="124"/>
      <c r="E316" s="125"/>
      <c r="F316" s="125"/>
      <c r="G316" s="125"/>
      <c r="H316" s="125"/>
      <c r="I316" s="125"/>
      <c r="J316" s="125"/>
      <c r="K316" s="125"/>
      <c r="L316" s="125"/>
      <c r="M316" s="125"/>
      <c r="N316" s="125"/>
      <c r="O316" s="39">
        <f t="shared" si="155"/>
        <v>0</v>
      </c>
      <c r="P316" s="39">
        <f t="shared" si="156"/>
        <v>0</v>
      </c>
      <c r="Q316" s="125"/>
      <c r="R316" s="125"/>
      <c r="S316" s="125"/>
      <c r="T316" s="125"/>
      <c r="U316" s="125"/>
      <c r="V316" s="125"/>
    </row>
    <row r="317" spans="1:26" ht="21" hidden="1" customHeight="1">
      <c r="A317" s="56"/>
      <c r="B317" s="123" t="s">
        <v>315</v>
      </c>
      <c r="C317" s="114" t="s">
        <v>316</v>
      </c>
      <c r="D317" s="124"/>
      <c r="E317" s="125"/>
      <c r="F317" s="125"/>
      <c r="G317" s="125"/>
      <c r="H317" s="125"/>
      <c r="I317" s="125"/>
      <c r="J317" s="125"/>
      <c r="K317" s="125"/>
      <c r="L317" s="125"/>
      <c r="M317" s="125"/>
      <c r="N317" s="125"/>
      <c r="O317" s="39">
        <f t="shared" si="155"/>
        <v>0</v>
      </c>
      <c r="P317" s="39">
        <f t="shared" si="156"/>
        <v>0</v>
      </c>
      <c r="Q317" s="125"/>
      <c r="R317" s="125"/>
      <c r="S317" s="125"/>
      <c r="T317" s="125"/>
      <c r="U317" s="125"/>
      <c r="V317" s="125"/>
    </row>
    <row r="318" spans="1:26" ht="21" hidden="1" customHeight="1">
      <c r="A318" s="56"/>
      <c r="B318" s="123" t="s">
        <v>317</v>
      </c>
      <c r="C318" s="114" t="s">
        <v>318</v>
      </c>
      <c r="D318" s="124"/>
      <c r="E318" s="125"/>
      <c r="F318" s="125"/>
      <c r="G318" s="125"/>
      <c r="H318" s="125"/>
      <c r="I318" s="125"/>
      <c r="J318" s="125"/>
      <c r="K318" s="125"/>
      <c r="L318" s="125"/>
      <c r="M318" s="125"/>
      <c r="N318" s="125"/>
      <c r="O318" s="39">
        <f t="shared" si="155"/>
        <v>0</v>
      </c>
      <c r="P318" s="39">
        <f t="shared" si="156"/>
        <v>0</v>
      </c>
      <c r="Q318" s="125"/>
      <c r="R318" s="125"/>
      <c r="S318" s="125"/>
      <c r="T318" s="125"/>
      <c r="U318" s="125"/>
      <c r="V318" s="125"/>
    </row>
    <row r="319" spans="1:26" ht="25.5" hidden="1" customHeight="1">
      <c r="A319" s="56"/>
      <c r="B319" s="123" t="s">
        <v>319</v>
      </c>
      <c r="C319" s="114">
        <v>71.03</v>
      </c>
      <c r="D319" s="124"/>
      <c r="E319" s="125"/>
      <c r="F319" s="125"/>
      <c r="G319" s="125"/>
      <c r="H319" s="125"/>
      <c r="I319" s="125"/>
      <c r="J319" s="125"/>
      <c r="K319" s="125"/>
      <c r="L319" s="125"/>
      <c r="M319" s="125"/>
      <c r="N319" s="125"/>
      <c r="O319" s="39">
        <f t="shared" si="155"/>
        <v>0</v>
      </c>
      <c r="P319" s="39">
        <f t="shared" si="156"/>
        <v>0</v>
      </c>
      <c r="Q319" s="125"/>
      <c r="R319" s="125"/>
      <c r="S319" s="125"/>
      <c r="T319" s="125"/>
      <c r="U319" s="125"/>
      <c r="V319" s="125"/>
    </row>
    <row r="320" spans="1:26" ht="33" hidden="1" customHeight="1">
      <c r="A320" s="56"/>
      <c r="B320" s="113" t="s">
        <v>320</v>
      </c>
      <c r="C320" s="114"/>
      <c r="D320" s="124"/>
      <c r="E320" s="125"/>
      <c r="F320" s="125"/>
      <c r="G320" s="125"/>
      <c r="H320" s="125"/>
      <c r="I320" s="125"/>
      <c r="J320" s="125"/>
      <c r="K320" s="125"/>
      <c r="L320" s="125"/>
      <c r="M320" s="125"/>
      <c r="N320" s="125"/>
      <c r="O320" s="39">
        <f t="shared" si="155"/>
        <v>0</v>
      </c>
      <c r="P320" s="39">
        <f t="shared" si="156"/>
        <v>0</v>
      </c>
      <c r="Q320" s="125"/>
      <c r="R320" s="125"/>
      <c r="S320" s="125"/>
      <c r="T320" s="125"/>
      <c r="U320" s="125"/>
      <c r="V320" s="125"/>
    </row>
    <row r="321" spans="1:22" ht="4.5" hidden="1" customHeight="1">
      <c r="A321" s="56"/>
      <c r="B321" s="113" t="s">
        <v>321</v>
      </c>
      <c r="C321" s="114"/>
      <c r="D321" s="124"/>
      <c r="E321" s="125"/>
      <c r="F321" s="125"/>
      <c r="G321" s="125"/>
      <c r="H321" s="125"/>
      <c r="I321" s="125"/>
      <c r="J321" s="125"/>
      <c r="K321" s="125"/>
      <c r="L321" s="125"/>
      <c r="M321" s="125"/>
      <c r="N321" s="125"/>
      <c r="O321" s="39">
        <f t="shared" si="155"/>
        <v>0</v>
      </c>
      <c r="P321" s="39">
        <f t="shared" si="156"/>
        <v>0</v>
      </c>
      <c r="Q321" s="125"/>
      <c r="R321" s="125"/>
      <c r="S321" s="125"/>
      <c r="T321" s="125"/>
      <c r="U321" s="125"/>
      <c r="V321" s="125"/>
    </row>
    <row r="322" spans="1:22" ht="73.5" hidden="1" customHeight="1">
      <c r="A322" s="56"/>
      <c r="B322" s="113" t="s">
        <v>322</v>
      </c>
      <c r="C322" s="114"/>
      <c r="D322" s="124"/>
      <c r="E322" s="125"/>
      <c r="F322" s="125"/>
      <c r="G322" s="125"/>
      <c r="H322" s="125"/>
      <c r="I322" s="125"/>
      <c r="J322" s="125"/>
      <c r="K322" s="125"/>
      <c r="L322" s="125"/>
      <c r="M322" s="125"/>
      <c r="N322" s="125"/>
      <c r="O322" s="39">
        <f t="shared" si="155"/>
        <v>0</v>
      </c>
      <c r="P322" s="39">
        <f t="shared" si="156"/>
        <v>0</v>
      </c>
      <c r="Q322" s="125"/>
      <c r="R322" s="125"/>
      <c r="S322" s="125"/>
      <c r="T322" s="125"/>
      <c r="U322" s="125"/>
      <c r="V322" s="125"/>
    </row>
    <row r="323" spans="1:22" ht="27.75" hidden="1" customHeight="1">
      <c r="A323" s="56"/>
      <c r="B323" s="113" t="s">
        <v>323</v>
      </c>
      <c r="C323" s="114"/>
      <c r="D323" s="124"/>
      <c r="E323" s="125"/>
      <c r="F323" s="125"/>
      <c r="G323" s="125"/>
      <c r="H323" s="125"/>
      <c r="I323" s="125"/>
      <c r="J323" s="125"/>
      <c r="K323" s="125"/>
      <c r="L323" s="125"/>
      <c r="M323" s="125"/>
      <c r="N323" s="125"/>
      <c r="O323" s="39">
        <f t="shared" si="155"/>
        <v>0</v>
      </c>
      <c r="P323" s="39">
        <f t="shared" si="156"/>
        <v>0</v>
      </c>
      <c r="Q323" s="125"/>
      <c r="R323" s="125"/>
      <c r="S323" s="125"/>
      <c r="T323" s="125"/>
      <c r="U323" s="125"/>
      <c r="V323" s="125"/>
    </row>
    <row r="324" spans="1:22" ht="32.25" hidden="1" customHeight="1">
      <c r="A324" s="56"/>
      <c r="B324" s="113" t="s">
        <v>324</v>
      </c>
      <c r="C324" s="114"/>
      <c r="D324" s="124"/>
      <c r="E324" s="125"/>
      <c r="F324" s="125"/>
      <c r="G324" s="125"/>
      <c r="H324" s="125"/>
      <c r="I324" s="125"/>
      <c r="J324" s="125"/>
      <c r="K324" s="125"/>
      <c r="L324" s="125"/>
      <c r="M324" s="125"/>
      <c r="N324" s="125"/>
      <c r="O324" s="39">
        <f t="shared" si="155"/>
        <v>0</v>
      </c>
      <c r="P324" s="39">
        <f t="shared" si="156"/>
        <v>0</v>
      </c>
      <c r="Q324" s="125"/>
      <c r="R324" s="125"/>
      <c r="S324" s="125"/>
      <c r="T324" s="125"/>
      <c r="U324" s="125"/>
      <c r="V324" s="125"/>
    </row>
    <row r="325" spans="1:22" ht="25.5" hidden="1" customHeight="1">
      <c r="A325" s="56"/>
      <c r="B325" s="113" t="s">
        <v>325</v>
      </c>
      <c r="C325" s="114"/>
      <c r="D325" s="124"/>
      <c r="E325" s="125"/>
      <c r="F325" s="125"/>
      <c r="G325" s="125"/>
      <c r="H325" s="125"/>
      <c r="I325" s="125"/>
      <c r="J325" s="125"/>
      <c r="K325" s="125"/>
      <c r="L325" s="125"/>
      <c r="M325" s="125"/>
      <c r="N325" s="125"/>
      <c r="O325" s="39">
        <f t="shared" si="155"/>
        <v>0</v>
      </c>
      <c r="P325" s="39">
        <f t="shared" si="156"/>
        <v>0</v>
      </c>
      <c r="Q325" s="125"/>
      <c r="R325" s="125"/>
      <c r="S325" s="125"/>
      <c r="T325" s="125"/>
      <c r="U325" s="125"/>
      <c r="V325" s="125"/>
    </row>
    <row r="326" spans="1:22" ht="31.5" hidden="1" customHeight="1">
      <c r="A326" s="56"/>
      <c r="B326" s="113" t="s">
        <v>326</v>
      </c>
      <c r="C326" s="114"/>
      <c r="D326" s="124"/>
      <c r="E326" s="125"/>
      <c r="F326" s="125"/>
      <c r="G326" s="125"/>
      <c r="H326" s="125"/>
      <c r="I326" s="125"/>
      <c r="J326" s="125"/>
      <c r="K326" s="125"/>
      <c r="L326" s="125"/>
      <c r="M326" s="125"/>
      <c r="N326" s="125"/>
      <c r="O326" s="39">
        <f t="shared" si="155"/>
        <v>0</v>
      </c>
      <c r="P326" s="39">
        <f t="shared" si="156"/>
        <v>0</v>
      </c>
      <c r="Q326" s="125"/>
      <c r="R326" s="125"/>
      <c r="S326" s="125"/>
      <c r="T326" s="125"/>
      <c r="U326" s="125"/>
      <c r="V326" s="125"/>
    </row>
    <row r="327" spans="1:22" ht="25.5" hidden="1" customHeight="1">
      <c r="A327" s="56"/>
      <c r="B327" s="113" t="s">
        <v>327</v>
      </c>
      <c r="C327" s="114"/>
      <c r="D327" s="124"/>
      <c r="E327" s="125"/>
      <c r="F327" s="125"/>
      <c r="G327" s="125"/>
      <c r="H327" s="125"/>
      <c r="I327" s="125"/>
      <c r="J327" s="125"/>
      <c r="K327" s="125"/>
      <c r="L327" s="125"/>
      <c r="M327" s="125"/>
      <c r="N327" s="125"/>
      <c r="O327" s="39">
        <f t="shared" si="155"/>
        <v>0</v>
      </c>
      <c r="P327" s="39">
        <f t="shared" si="156"/>
        <v>0</v>
      </c>
      <c r="Q327" s="125"/>
      <c r="R327" s="125"/>
      <c r="S327" s="125"/>
      <c r="T327" s="125"/>
      <c r="U327" s="125"/>
      <c r="V327" s="125"/>
    </row>
    <row r="328" spans="1:22" ht="25.5" hidden="1" customHeight="1">
      <c r="A328" s="56"/>
      <c r="B328" s="123" t="s">
        <v>319</v>
      </c>
      <c r="C328" s="114">
        <v>0</v>
      </c>
      <c r="D328" s="124"/>
      <c r="E328" s="125"/>
      <c r="F328" s="125"/>
      <c r="G328" s="125"/>
      <c r="H328" s="125"/>
      <c r="I328" s="125"/>
      <c r="J328" s="125"/>
      <c r="K328" s="125"/>
      <c r="L328" s="125"/>
      <c r="M328" s="125"/>
      <c r="N328" s="125"/>
      <c r="O328" s="39">
        <f t="shared" si="155"/>
        <v>0</v>
      </c>
      <c r="P328" s="39">
        <f t="shared" si="156"/>
        <v>0</v>
      </c>
      <c r="Q328" s="125"/>
      <c r="R328" s="125"/>
      <c r="S328" s="125"/>
      <c r="T328" s="125"/>
      <c r="U328" s="125"/>
      <c r="V328" s="125"/>
    </row>
    <row r="329" spans="1:22" ht="21" hidden="1" customHeight="1">
      <c r="A329" s="56"/>
      <c r="B329" s="123" t="s">
        <v>256</v>
      </c>
      <c r="C329" s="114">
        <v>85.01</v>
      </c>
      <c r="D329" s="124"/>
      <c r="E329" s="125"/>
      <c r="F329" s="125"/>
      <c r="G329" s="125"/>
      <c r="H329" s="125"/>
      <c r="I329" s="125"/>
      <c r="J329" s="125"/>
      <c r="K329" s="125"/>
      <c r="L329" s="125"/>
      <c r="M329" s="125"/>
      <c r="N329" s="125"/>
      <c r="O329" s="39">
        <f t="shared" si="155"/>
        <v>0</v>
      </c>
      <c r="P329" s="39">
        <f t="shared" si="156"/>
        <v>0</v>
      </c>
      <c r="Q329" s="125"/>
      <c r="R329" s="125"/>
      <c r="S329" s="125"/>
      <c r="T329" s="125"/>
      <c r="U329" s="125"/>
      <c r="V329" s="125"/>
    </row>
    <row r="330" spans="1:22" ht="49.5" hidden="1" customHeight="1">
      <c r="A330" s="56"/>
      <c r="B330" s="126" t="s">
        <v>278</v>
      </c>
      <c r="C330" s="114" t="s">
        <v>328</v>
      </c>
      <c r="D330" s="124"/>
      <c r="E330" s="125"/>
      <c r="F330" s="125"/>
      <c r="G330" s="125"/>
      <c r="H330" s="125"/>
      <c r="I330" s="125"/>
      <c r="J330" s="125"/>
      <c r="K330" s="125"/>
      <c r="L330" s="125"/>
      <c r="M330" s="125"/>
      <c r="N330" s="125"/>
      <c r="O330" s="39">
        <f t="shared" si="155"/>
        <v>0</v>
      </c>
      <c r="P330" s="39">
        <f t="shared" si="156"/>
        <v>0</v>
      </c>
      <c r="Q330" s="125"/>
      <c r="R330" s="125"/>
      <c r="S330" s="125"/>
      <c r="T330" s="125"/>
      <c r="U330" s="125"/>
      <c r="V330" s="125"/>
    </row>
    <row r="331" spans="1:22" ht="42" customHeight="1">
      <c r="A331" s="56"/>
      <c r="B331" s="127" t="s">
        <v>329</v>
      </c>
      <c r="C331" s="114"/>
      <c r="D331" s="115">
        <f t="shared" ref="D331:V332" si="201">D332</f>
        <v>387</v>
      </c>
      <c r="E331" s="115">
        <f t="shared" si="201"/>
        <v>6829</v>
      </c>
      <c r="F331" s="115">
        <f t="shared" si="201"/>
        <v>6895</v>
      </c>
      <c r="G331" s="115">
        <f t="shared" si="201"/>
        <v>2056.2600000000002</v>
      </c>
      <c r="H331" s="115">
        <f t="shared" si="201"/>
        <v>22205</v>
      </c>
      <c r="I331" s="115">
        <f t="shared" si="201"/>
        <v>22205</v>
      </c>
      <c r="J331" s="115">
        <f t="shared" si="201"/>
        <v>22205</v>
      </c>
      <c r="K331" s="115">
        <f t="shared" si="201"/>
        <v>9550</v>
      </c>
      <c r="L331" s="115">
        <f t="shared" si="201"/>
        <v>5062</v>
      </c>
      <c r="M331" s="115">
        <f t="shared" si="201"/>
        <v>5062</v>
      </c>
      <c r="N331" s="115">
        <f t="shared" si="201"/>
        <v>2531</v>
      </c>
      <c r="O331" s="39">
        <f t="shared" ref="O331:O394" si="202">K331+L331+M331+N331</f>
        <v>22205</v>
      </c>
      <c r="P331" s="39">
        <f t="shared" ref="P331:P394" si="203">I331-O331</f>
        <v>0</v>
      </c>
      <c r="Q331" s="115">
        <f t="shared" si="201"/>
        <v>0</v>
      </c>
      <c r="R331" s="115">
        <f t="shared" si="201"/>
        <v>0</v>
      </c>
      <c r="S331" s="115">
        <f t="shared" si="201"/>
        <v>0</v>
      </c>
      <c r="T331" s="115">
        <f t="shared" si="201"/>
        <v>0</v>
      </c>
      <c r="U331" s="115">
        <f t="shared" si="201"/>
        <v>0</v>
      </c>
      <c r="V331" s="115">
        <f t="shared" si="201"/>
        <v>0</v>
      </c>
    </row>
    <row r="332" spans="1:22" ht="21" customHeight="1">
      <c r="A332" s="56"/>
      <c r="B332" s="42" t="s">
        <v>257</v>
      </c>
      <c r="C332" s="43"/>
      <c r="D332" s="63">
        <f t="shared" si="201"/>
        <v>387</v>
      </c>
      <c r="E332" s="63">
        <f t="shared" si="201"/>
        <v>6829</v>
      </c>
      <c r="F332" s="63">
        <f t="shared" si="201"/>
        <v>6895</v>
      </c>
      <c r="G332" s="63">
        <f t="shared" si="201"/>
        <v>2056.2600000000002</v>
      </c>
      <c r="H332" s="63">
        <f t="shared" si="201"/>
        <v>22205</v>
      </c>
      <c r="I332" s="63">
        <f t="shared" si="201"/>
        <v>22205</v>
      </c>
      <c r="J332" s="63">
        <f t="shared" si="201"/>
        <v>22205</v>
      </c>
      <c r="K332" s="63">
        <f t="shared" si="201"/>
        <v>9550</v>
      </c>
      <c r="L332" s="63">
        <f t="shared" si="201"/>
        <v>5062</v>
      </c>
      <c r="M332" s="63">
        <f t="shared" si="201"/>
        <v>5062</v>
      </c>
      <c r="N332" s="63">
        <f t="shared" si="201"/>
        <v>2531</v>
      </c>
      <c r="O332" s="39">
        <f t="shared" si="202"/>
        <v>22205</v>
      </c>
      <c r="P332" s="39">
        <f t="shared" si="203"/>
        <v>0</v>
      </c>
      <c r="Q332" s="63">
        <f t="shared" si="201"/>
        <v>0</v>
      </c>
      <c r="R332" s="63">
        <f t="shared" si="201"/>
        <v>0</v>
      </c>
      <c r="S332" s="63">
        <f t="shared" si="201"/>
        <v>0</v>
      </c>
      <c r="T332" s="63">
        <f t="shared" si="201"/>
        <v>0</v>
      </c>
      <c r="U332" s="63">
        <f t="shared" si="201"/>
        <v>0</v>
      </c>
      <c r="V332" s="63">
        <f t="shared" si="201"/>
        <v>0</v>
      </c>
    </row>
    <row r="333" spans="1:22" ht="28.5" customHeight="1">
      <c r="A333" s="56"/>
      <c r="B333" s="31" t="s">
        <v>291</v>
      </c>
      <c r="C333" s="43">
        <v>58</v>
      </c>
      <c r="D333" s="63">
        <f t="shared" ref="D333:V333" si="204">D334+D335+D336</f>
        <v>387</v>
      </c>
      <c r="E333" s="63">
        <f t="shared" si="204"/>
        <v>6829</v>
      </c>
      <c r="F333" s="63">
        <f t="shared" si="204"/>
        <v>6895</v>
      </c>
      <c r="G333" s="63">
        <f t="shared" si="204"/>
        <v>2056.2600000000002</v>
      </c>
      <c r="H333" s="63">
        <f t="shared" si="204"/>
        <v>22205</v>
      </c>
      <c r="I333" s="63">
        <f t="shared" si="204"/>
        <v>22205</v>
      </c>
      <c r="J333" s="63">
        <f t="shared" si="204"/>
        <v>22205</v>
      </c>
      <c r="K333" s="63">
        <f t="shared" si="204"/>
        <v>9550</v>
      </c>
      <c r="L333" s="63">
        <f t="shared" si="204"/>
        <v>5062</v>
      </c>
      <c r="M333" s="63">
        <f t="shared" si="204"/>
        <v>5062</v>
      </c>
      <c r="N333" s="63">
        <f t="shared" si="204"/>
        <v>2531</v>
      </c>
      <c r="O333" s="39">
        <f t="shared" si="202"/>
        <v>22205</v>
      </c>
      <c r="P333" s="39">
        <f t="shared" si="203"/>
        <v>0</v>
      </c>
      <c r="Q333" s="63">
        <f t="shared" ref="Q333" si="205">Q334+Q335+Q336</f>
        <v>0</v>
      </c>
      <c r="R333" s="63">
        <f t="shared" si="204"/>
        <v>0</v>
      </c>
      <c r="S333" s="63">
        <f t="shared" si="204"/>
        <v>0</v>
      </c>
      <c r="T333" s="63">
        <f t="shared" si="204"/>
        <v>0</v>
      </c>
      <c r="U333" s="63">
        <f t="shared" si="204"/>
        <v>0</v>
      </c>
      <c r="V333" s="63">
        <f t="shared" si="204"/>
        <v>0</v>
      </c>
    </row>
    <row r="334" spans="1:22" ht="14.25" customHeight="1">
      <c r="A334" s="56"/>
      <c r="B334" s="42" t="s">
        <v>294</v>
      </c>
      <c r="C334" s="43" t="s">
        <v>295</v>
      </c>
      <c r="D334" s="44">
        <v>50</v>
      </c>
      <c r="E334" s="45">
        <v>906</v>
      </c>
      <c r="F334" s="45">
        <v>906</v>
      </c>
      <c r="G334" s="45">
        <v>272.77</v>
      </c>
      <c r="H334" s="45">
        <v>2238</v>
      </c>
      <c r="I334" s="45">
        <v>2238</v>
      </c>
      <c r="J334" s="45">
        <v>2238</v>
      </c>
      <c r="K334" s="45">
        <v>560</v>
      </c>
      <c r="L334" s="45">
        <v>671</v>
      </c>
      <c r="M334" s="45">
        <v>671</v>
      </c>
      <c r="N334" s="45">
        <v>336</v>
      </c>
      <c r="O334" s="39">
        <f t="shared" si="202"/>
        <v>2238</v>
      </c>
      <c r="P334" s="39">
        <f t="shared" si="203"/>
        <v>0</v>
      </c>
      <c r="Q334" s="45"/>
      <c r="R334" s="45"/>
      <c r="S334" s="45"/>
      <c r="T334" s="45"/>
      <c r="U334" s="45"/>
      <c r="V334" s="45"/>
    </row>
    <row r="335" spans="1:22" ht="15" customHeight="1">
      <c r="A335" s="56"/>
      <c r="B335" s="42" t="s">
        <v>297</v>
      </c>
      <c r="C335" s="43" t="s">
        <v>298</v>
      </c>
      <c r="D335" s="44">
        <v>329</v>
      </c>
      <c r="E335" s="45">
        <v>5923</v>
      </c>
      <c r="F335" s="45">
        <v>5923</v>
      </c>
      <c r="G335" s="45">
        <v>1783.49</v>
      </c>
      <c r="H335" s="45">
        <f>14636+5331</f>
        <v>19967</v>
      </c>
      <c r="I335" s="45">
        <f>14636+5331</f>
        <v>19967</v>
      </c>
      <c r="J335" s="45">
        <f>14636+5331</f>
        <v>19967</v>
      </c>
      <c r="K335" s="45">
        <f>3659+5331</f>
        <v>8990</v>
      </c>
      <c r="L335" s="45">
        <v>4391</v>
      </c>
      <c r="M335" s="45">
        <v>4391</v>
      </c>
      <c r="N335" s="45">
        <v>2195</v>
      </c>
      <c r="O335" s="39">
        <f t="shared" si="202"/>
        <v>19967</v>
      </c>
      <c r="P335" s="39">
        <f t="shared" si="203"/>
        <v>0</v>
      </c>
      <c r="Q335" s="45"/>
      <c r="R335" s="45"/>
      <c r="S335" s="45"/>
      <c r="T335" s="45"/>
      <c r="U335" s="45"/>
      <c r="V335" s="45"/>
    </row>
    <row r="336" spans="1:22" ht="15.75" customHeight="1">
      <c r="A336" s="56"/>
      <c r="B336" s="42" t="s">
        <v>300</v>
      </c>
      <c r="C336" s="43" t="s">
        <v>301</v>
      </c>
      <c r="D336" s="44">
        <v>8</v>
      </c>
      <c r="E336" s="45"/>
      <c r="F336" s="45">
        <v>66</v>
      </c>
      <c r="G336" s="45">
        <v>0</v>
      </c>
      <c r="H336" s="45">
        <v>0</v>
      </c>
      <c r="I336" s="45">
        <v>0</v>
      </c>
      <c r="J336" s="45">
        <v>0</v>
      </c>
      <c r="K336" s="45">
        <v>0</v>
      </c>
      <c r="L336" s="45">
        <v>0</v>
      </c>
      <c r="M336" s="45">
        <v>0</v>
      </c>
      <c r="N336" s="45">
        <v>0</v>
      </c>
      <c r="O336" s="39">
        <f t="shared" si="202"/>
        <v>0</v>
      </c>
      <c r="P336" s="39">
        <f t="shared" si="203"/>
        <v>0</v>
      </c>
      <c r="Q336" s="45"/>
      <c r="R336" s="45"/>
      <c r="S336" s="45"/>
      <c r="T336" s="45"/>
      <c r="U336" s="45"/>
      <c r="V336" s="45"/>
    </row>
    <row r="337" spans="1:22" ht="38.25" customHeight="1">
      <c r="A337" s="56"/>
      <c r="B337" s="127" t="s">
        <v>330</v>
      </c>
      <c r="C337" s="114"/>
      <c r="D337" s="115">
        <f t="shared" ref="D337:V338" si="206">D338</f>
        <v>6150</v>
      </c>
      <c r="E337" s="115">
        <f t="shared" si="206"/>
        <v>10069</v>
      </c>
      <c r="F337" s="115">
        <f t="shared" si="206"/>
        <v>12040</v>
      </c>
      <c r="G337" s="115">
        <f t="shared" si="206"/>
        <v>7824.2199999999993</v>
      </c>
      <c r="H337" s="115">
        <f t="shared" si="206"/>
        <v>9116</v>
      </c>
      <c r="I337" s="115">
        <f t="shared" si="206"/>
        <v>9116</v>
      </c>
      <c r="J337" s="115">
        <f t="shared" si="206"/>
        <v>9116</v>
      </c>
      <c r="K337" s="115">
        <f t="shared" si="206"/>
        <v>3229</v>
      </c>
      <c r="L337" s="115">
        <f t="shared" si="206"/>
        <v>3152</v>
      </c>
      <c r="M337" s="115">
        <f t="shared" si="206"/>
        <v>2735</v>
      </c>
      <c r="N337" s="115">
        <f t="shared" si="206"/>
        <v>0</v>
      </c>
      <c r="O337" s="39">
        <f t="shared" si="202"/>
        <v>9116</v>
      </c>
      <c r="P337" s="39">
        <f t="shared" si="203"/>
        <v>0</v>
      </c>
      <c r="Q337" s="115">
        <f t="shared" si="206"/>
        <v>0</v>
      </c>
      <c r="R337" s="115">
        <f t="shared" si="206"/>
        <v>0</v>
      </c>
      <c r="S337" s="115">
        <f t="shared" si="206"/>
        <v>0</v>
      </c>
      <c r="T337" s="115">
        <f t="shared" si="206"/>
        <v>0</v>
      </c>
      <c r="U337" s="115">
        <f t="shared" si="206"/>
        <v>0</v>
      </c>
      <c r="V337" s="115">
        <f t="shared" si="206"/>
        <v>0</v>
      </c>
    </row>
    <row r="338" spans="1:22" ht="20.25" customHeight="1">
      <c r="A338" s="56"/>
      <c r="B338" s="42" t="s">
        <v>257</v>
      </c>
      <c r="C338" s="43"/>
      <c r="D338" s="55">
        <f t="shared" si="206"/>
        <v>6150</v>
      </c>
      <c r="E338" s="55">
        <f t="shared" si="206"/>
        <v>10069</v>
      </c>
      <c r="F338" s="55">
        <f t="shared" si="206"/>
        <v>12040</v>
      </c>
      <c r="G338" s="55">
        <f t="shared" si="206"/>
        <v>7824.2199999999993</v>
      </c>
      <c r="H338" s="55">
        <f t="shared" si="206"/>
        <v>9116</v>
      </c>
      <c r="I338" s="55">
        <f t="shared" si="206"/>
        <v>9116</v>
      </c>
      <c r="J338" s="55">
        <f t="shared" si="206"/>
        <v>9116</v>
      </c>
      <c r="K338" s="55">
        <f t="shared" si="206"/>
        <v>3229</v>
      </c>
      <c r="L338" s="55">
        <f t="shared" si="206"/>
        <v>3152</v>
      </c>
      <c r="M338" s="55">
        <f t="shared" si="206"/>
        <v>2735</v>
      </c>
      <c r="N338" s="55">
        <f t="shared" si="206"/>
        <v>0</v>
      </c>
      <c r="O338" s="39">
        <f t="shared" si="202"/>
        <v>9116</v>
      </c>
      <c r="P338" s="39">
        <f t="shared" si="203"/>
        <v>0</v>
      </c>
      <c r="Q338" s="55">
        <f t="shared" si="206"/>
        <v>0</v>
      </c>
      <c r="R338" s="55">
        <f t="shared" si="206"/>
        <v>0</v>
      </c>
      <c r="S338" s="55">
        <f t="shared" si="206"/>
        <v>0</v>
      </c>
      <c r="T338" s="55">
        <f t="shared" si="206"/>
        <v>0</v>
      </c>
      <c r="U338" s="55">
        <f t="shared" si="206"/>
        <v>0</v>
      </c>
      <c r="V338" s="55">
        <f t="shared" si="206"/>
        <v>0</v>
      </c>
    </row>
    <row r="339" spans="1:22" ht="25.5" customHeight="1">
      <c r="A339" s="56"/>
      <c r="B339" s="31" t="s">
        <v>291</v>
      </c>
      <c r="C339" s="43">
        <v>58</v>
      </c>
      <c r="D339" s="63">
        <f t="shared" ref="D339:V339" si="207">D340+D341+D342</f>
        <v>6150</v>
      </c>
      <c r="E339" s="63">
        <f t="shared" si="207"/>
        <v>10069</v>
      </c>
      <c r="F339" s="63">
        <f t="shared" si="207"/>
        <v>12040</v>
      </c>
      <c r="G339" s="63">
        <f t="shared" si="207"/>
        <v>7824.2199999999993</v>
      </c>
      <c r="H339" s="63">
        <f t="shared" si="207"/>
        <v>9116</v>
      </c>
      <c r="I339" s="63">
        <f t="shared" si="207"/>
        <v>9116</v>
      </c>
      <c r="J339" s="63">
        <f t="shared" si="207"/>
        <v>9116</v>
      </c>
      <c r="K339" s="63">
        <f t="shared" si="207"/>
        <v>3229</v>
      </c>
      <c r="L339" s="63">
        <f t="shared" si="207"/>
        <v>3152</v>
      </c>
      <c r="M339" s="63">
        <f t="shared" si="207"/>
        <v>2735</v>
      </c>
      <c r="N339" s="63">
        <f t="shared" si="207"/>
        <v>0</v>
      </c>
      <c r="O339" s="39">
        <f t="shared" si="202"/>
        <v>9116</v>
      </c>
      <c r="P339" s="39">
        <f t="shared" si="203"/>
        <v>0</v>
      </c>
      <c r="Q339" s="63">
        <f t="shared" ref="Q339" si="208">Q340+Q341+Q342</f>
        <v>0</v>
      </c>
      <c r="R339" s="63">
        <f t="shared" si="207"/>
        <v>0</v>
      </c>
      <c r="S339" s="63">
        <f t="shared" si="207"/>
        <v>0</v>
      </c>
      <c r="T339" s="63">
        <f t="shared" si="207"/>
        <v>0</v>
      </c>
      <c r="U339" s="63">
        <f t="shared" si="207"/>
        <v>0</v>
      </c>
      <c r="V339" s="63">
        <f t="shared" si="207"/>
        <v>0</v>
      </c>
    </row>
    <row r="340" spans="1:22" ht="19.5" customHeight="1">
      <c r="A340" s="56"/>
      <c r="B340" s="42" t="s">
        <v>294</v>
      </c>
      <c r="C340" s="43" t="s">
        <v>295</v>
      </c>
      <c r="D340" s="44">
        <v>799</v>
      </c>
      <c r="E340" s="45">
        <v>1336</v>
      </c>
      <c r="F340" s="45">
        <v>1336</v>
      </c>
      <c r="G340" s="45">
        <v>789.87</v>
      </c>
      <c r="H340" s="45">
        <v>1209</v>
      </c>
      <c r="I340" s="45">
        <v>1209</v>
      </c>
      <c r="J340" s="45">
        <v>1209</v>
      </c>
      <c r="K340" s="45">
        <v>452</v>
      </c>
      <c r="L340" s="45">
        <v>394</v>
      </c>
      <c r="M340" s="45">
        <v>363</v>
      </c>
      <c r="N340" s="45">
        <v>0</v>
      </c>
      <c r="O340" s="39">
        <f t="shared" si="202"/>
        <v>1209</v>
      </c>
      <c r="P340" s="39">
        <f t="shared" si="203"/>
        <v>0</v>
      </c>
      <c r="Q340" s="45"/>
      <c r="R340" s="45"/>
      <c r="S340" s="45"/>
      <c r="T340" s="45"/>
      <c r="U340" s="45"/>
      <c r="V340" s="45"/>
    </row>
    <row r="341" spans="1:22" ht="16.5" customHeight="1">
      <c r="A341" s="56"/>
      <c r="B341" s="42" t="s">
        <v>297</v>
      </c>
      <c r="C341" s="43" t="s">
        <v>298</v>
      </c>
      <c r="D341" s="44">
        <v>5228</v>
      </c>
      <c r="E341" s="45">
        <v>8733</v>
      </c>
      <c r="F341" s="45">
        <v>8733</v>
      </c>
      <c r="G341" s="45">
        <v>5164.54</v>
      </c>
      <c r="H341" s="45">
        <v>7907</v>
      </c>
      <c r="I341" s="45">
        <v>7907</v>
      </c>
      <c r="J341" s="45">
        <v>7907</v>
      </c>
      <c r="K341" s="45">
        <v>2777</v>
      </c>
      <c r="L341" s="45">
        <v>2758</v>
      </c>
      <c r="M341" s="45">
        <v>2372</v>
      </c>
      <c r="N341" s="45">
        <v>0</v>
      </c>
      <c r="O341" s="39">
        <f t="shared" si="202"/>
        <v>7907</v>
      </c>
      <c r="P341" s="39">
        <f t="shared" si="203"/>
        <v>0</v>
      </c>
      <c r="Q341" s="45"/>
      <c r="R341" s="45"/>
      <c r="S341" s="45"/>
      <c r="T341" s="45"/>
      <c r="U341" s="45"/>
      <c r="V341" s="45"/>
    </row>
    <row r="342" spans="1:22" ht="13.5" customHeight="1">
      <c r="A342" s="56"/>
      <c r="B342" s="42" t="s">
        <v>300</v>
      </c>
      <c r="C342" s="43" t="s">
        <v>301</v>
      </c>
      <c r="D342" s="44">
        <v>123</v>
      </c>
      <c r="E342" s="45"/>
      <c r="F342" s="45">
        <v>1971</v>
      </c>
      <c r="G342" s="45">
        <v>1869.81</v>
      </c>
      <c r="H342" s="45">
        <v>0</v>
      </c>
      <c r="I342" s="45">
        <v>0</v>
      </c>
      <c r="J342" s="45">
        <v>0</v>
      </c>
      <c r="K342" s="45">
        <v>0</v>
      </c>
      <c r="L342" s="45">
        <v>0</v>
      </c>
      <c r="M342" s="45">
        <v>0</v>
      </c>
      <c r="N342" s="45">
        <v>0</v>
      </c>
      <c r="O342" s="39">
        <f t="shared" si="202"/>
        <v>0</v>
      </c>
      <c r="P342" s="39">
        <f t="shared" si="203"/>
        <v>0</v>
      </c>
      <c r="Q342" s="45"/>
      <c r="R342" s="45"/>
      <c r="S342" s="45"/>
      <c r="T342" s="45"/>
      <c r="U342" s="45"/>
      <c r="V342" s="45"/>
    </row>
    <row r="343" spans="1:22" ht="26.25" customHeight="1">
      <c r="A343" s="56"/>
      <c r="B343" s="127" t="s">
        <v>331</v>
      </c>
      <c r="C343" s="114"/>
      <c r="D343" s="115">
        <f t="shared" ref="D343:V344" si="209">D344</f>
        <v>20</v>
      </c>
      <c r="E343" s="115">
        <f t="shared" si="209"/>
        <v>5117</v>
      </c>
      <c r="F343" s="115">
        <f t="shared" si="209"/>
        <v>5117</v>
      </c>
      <c r="G343" s="115">
        <f t="shared" si="209"/>
        <v>4473.49</v>
      </c>
      <c r="H343" s="115">
        <f t="shared" si="209"/>
        <v>5087</v>
      </c>
      <c r="I343" s="115">
        <f t="shared" si="209"/>
        <v>5087</v>
      </c>
      <c r="J343" s="115">
        <f t="shared" si="209"/>
        <v>5087</v>
      </c>
      <c r="K343" s="115">
        <f t="shared" si="209"/>
        <v>1272</v>
      </c>
      <c r="L343" s="115">
        <f t="shared" si="209"/>
        <v>1527</v>
      </c>
      <c r="M343" s="115">
        <f t="shared" si="209"/>
        <v>1527</v>
      </c>
      <c r="N343" s="115">
        <f t="shared" si="209"/>
        <v>761</v>
      </c>
      <c r="O343" s="39">
        <f t="shared" si="202"/>
        <v>5087</v>
      </c>
      <c r="P343" s="39">
        <f t="shared" si="203"/>
        <v>0</v>
      </c>
      <c r="Q343" s="115">
        <f t="shared" si="209"/>
        <v>0</v>
      </c>
      <c r="R343" s="115">
        <f t="shared" si="209"/>
        <v>0</v>
      </c>
      <c r="S343" s="115">
        <f t="shared" si="209"/>
        <v>0</v>
      </c>
      <c r="T343" s="115">
        <f t="shared" si="209"/>
        <v>0</v>
      </c>
      <c r="U343" s="115">
        <f t="shared" si="209"/>
        <v>0</v>
      </c>
      <c r="V343" s="115">
        <f t="shared" si="209"/>
        <v>0</v>
      </c>
    </row>
    <row r="344" spans="1:22" ht="18.75" customHeight="1">
      <c r="A344" s="56"/>
      <c r="B344" s="42" t="s">
        <v>257</v>
      </c>
      <c r="C344" s="43"/>
      <c r="D344" s="63">
        <f t="shared" si="209"/>
        <v>20</v>
      </c>
      <c r="E344" s="63">
        <f t="shared" si="209"/>
        <v>5117</v>
      </c>
      <c r="F344" s="63">
        <f t="shared" si="209"/>
        <v>5117</v>
      </c>
      <c r="G344" s="63">
        <f t="shared" si="209"/>
        <v>4473.49</v>
      </c>
      <c r="H344" s="63">
        <f t="shared" si="209"/>
        <v>5087</v>
      </c>
      <c r="I344" s="63">
        <f t="shared" si="209"/>
        <v>5087</v>
      </c>
      <c r="J344" s="63">
        <f t="shared" si="209"/>
        <v>5087</v>
      </c>
      <c r="K344" s="63">
        <f t="shared" si="209"/>
        <v>1272</v>
      </c>
      <c r="L344" s="63">
        <f t="shared" si="209"/>
        <v>1527</v>
      </c>
      <c r="M344" s="63">
        <f t="shared" si="209"/>
        <v>1527</v>
      </c>
      <c r="N344" s="63">
        <f t="shared" si="209"/>
        <v>761</v>
      </c>
      <c r="O344" s="39">
        <f t="shared" si="202"/>
        <v>5087</v>
      </c>
      <c r="P344" s="39">
        <f t="shared" si="203"/>
        <v>0</v>
      </c>
      <c r="Q344" s="63">
        <f t="shared" si="209"/>
        <v>0</v>
      </c>
      <c r="R344" s="63">
        <f t="shared" si="209"/>
        <v>0</v>
      </c>
      <c r="S344" s="63">
        <f t="shared" si="209"/>
        <v>0</v>
      </c>
      <c r="T344" s="63">
        <f t="shared" si="209"/>
        <v>0</v>
      </c>
      <c r="U344" s="63">
        <f t="shared" si="209"/>
        <v>0</v>
      </c>
      <c r="V344" s="63">
        <f t="shared" si="209"/>
        <v>0</v>
      </c>
    </row>
    <row r="345" spans="1:22" ht="26.25" customHeight="1">
      <c r="A345" s="56"/>
      <c r="B345" s="31" t="s">
        <v>291</v>
      </c>
      <c r="C345" s="43">
        <v>58</v>
      </c>
      <c r="D345" s="63">
        <f t="shared" ref="D345:V345" si="210">D346+D347+D348</f>
        <v>20</v>
      </c>
      <c r="E345" s="63">
        <f t="shared" si="210"/>
        <v>5117</v>
      </c>
      <c r="F345" s="63">
        <f t="shared" si="210"/>
        <v>5117</v>
      </c>
      <c r="G345" s="63">
        <f t="shared" si="210"/>
        <v>4473.49</v>
      </c>
      <c r="H345" s="63">
        <f t="shared" si="210"/>
        <v>5087</v>
      </c>
      <c r="I345" s="63">
        <f t="shared" si="210"/>
        <v>5087</v>
      </c>
      <c r="J345" s="63">
        <f t="shared" si="210"/>
        <v>5087</v>
      </c>
      <c r="K345" s="63">
        <f t="shared" si="210"/>
        <v>1272</v>
      </c>
      <c r="L345" s="63">
        <f t="shared" si="210"/>
        <v>1527</v>
      </c>
      <c r="M345" s="63">
        <f t="shared" si="210"/>
        <v>1527</v>
      </c>
      <c r="N345" s="63">
        <f t="shared" si="210"/>
        <v>761</v>
      </c>
      <c r="O345" s="39">
        <f t="shared" si="202"/>
        <v>5087</v>
      </c>
      <c r="P345" s="39">
        <f t="shared" si="203"/>
        <v>0</v>
      </c>
      <c r="Q345" s="63">
        <f t="shared" ref="Q345" si="211">Q346+Q347+Q348</f>
        <v>0</v>
      </c>
      <c r="R345" s="63">
        <f t="shared" si="210"/>
        <v>0</v>
      </c>
      <c r="S345" s="63">
        <f t="shared" si="210"/>
        <v>0</v>
      </c>
      <c r="T345" s="63">
        <f t="shared" si="210"/>
        <v>0</v>
      </c>
      <c r="U345" s="63">
        <f t="shared" si="210"/>
        <v>0</v>
      </c>
      <c r="V345" s="63">
        <f t="shared" si="210"/>
        <v>0</v>
      </c>
    </row>
    <row r="346" spans="1:22" ht="16.5" customHeight="1">
      <c r="A346" s="56"/>
      <c r="B346" s="42" t="s">
        <v>294</v>
      </c>
      <c r="C346" s="43" t="s">
        <v>295</v>
      </c>
      <c r="D346" s="44">
        <v>0</v>
      </c>
      <c r="E346" s="45">
        <v>679</v>
      </c>
      <c r="F346" s="45">
        <v>679</v>
      </c>
      <c r="G346" s="45">
        <v>593.41999999999996</v>
      </c>
      <c r="H346" s="45">
        <v>675</v>
      </c>
      <c r="I346" s="45">
        <v>675</v>
      </c>
      <c r="J346" s="45">
        <v>675</v>
      </c>
      <c r="K346" s="45">
        <v>169</v>
      </c>
      <c r="L346" s="45">
        <v>203</v>
      </c>
      <c r="M346" s="45">
        <v>203</v>
      </c>
      <c r="N346" s="45">
        <v>100</v>
      </c>
      <c r="O346" s="39">
        <f t="shared" si="202"/>
        <v>675</v>
      </c>
      <c r="P346" s="39">
        <f t="shared" si="203"/>
        <v>0</v>
      </c>
      <c r="Q346" s="45"/>
      <c r="R346" s="45"/>
      <c r="S346" s="45"/>
      <c r="T346" s="45"/>
      <c r="U346" s="45"/>
      <c r="V346" s="45"/>
    </row>
    <row r="347" spans="1:22" ht="17.25" customHeight="1">
      <c r="A347" s="56"/>
      <c r="B347" s="42" t="s">
        <v>297</v>
      </c>
      <c r="C347" s="43" t="s">
        <v>298</v>
      </c>
      <c r="D347" s="44">
        <v>0</v>
      </c>
      <c r="E347" s="45">
        <v>4438</v>
      </c>
      <c r="F347" s="45">
        <v>4438</v>
      </c>
      <c r="G347" s="45">
        <v>3880.07</v>
      </c>
      <c r="H347" s="45">
        <v>4412</v>
      </c>
      <c r="I347" s="45">
        <v>4412</v>
      </c>
      <c r="J347" s="45">
        <v>4412</v>
      </c>
      <c r="K347" s="45">
        <v>1103</v>
      </c>
      <c r="L347" s="45">
        <v>1324</v>
      </c>
      <c r="M347" s="45">
        <v>1324</v>
      </c>
      <c r="N347" s="45">
        <v>661</v>
      </c>
      <c r="O347" s="39">
        <f t="shared" si="202"/>
        <v>4412</v>
      </c>
      <c r="P347" s="39">
        <f t="shared" si="203"/>
        <v>0</v>
      </c>
      <c r="Q347" s="45"/>
      <c r="R347" s="45"/>
      <c r="S347" s="45"/>
      <c r="T347" s="45"/>
      <c r="U347" s="45"/>
      <c r="V347" s="45"/>
    </row>
    <row r="348" spans="1:22" ht="21" customHeight="1">
      <c r="A348" s="56"/>
      <c r="B348" s="42" t="s">
        <v>300</v>
      </c>
      <c r="C348" s="43" t="s">
        <v>301</v>
      </c>
      <c r="D348" s="44">
        <v>20</v>
      </c>
      <c r="E348" s="45"/>
      <c r="F348" s="45">
        <v>0</v>
      </c>
      <c r="G348" s="45">
        <v>0</v>
      </c>
      <c r="H348" s="45">
        <v>0</v>
      </c>
      <c r="I348" s="45">
        <v>0</v>
      </c>
      <c r="J348" s="45">
        <v>0</v>
      </c>
      <c r="K348" s="45">
        <v>0</v>
      </c>
      <c r="L348" s="45">
        <v>0</v>
      </c>
      <c r="M348" s="45">
        <v>0</v>
      </c>
      <c r="N348" s="45">
        <v>0</v>
      </c>
      <c r="O348" s="39">
        <f t="shared" si="202"/>
        <v>0</v>
      </c>
      <c r="P348" s="39">
        <f t="shared" si="203"/>
        <v>0</v>
      </c>
      <c r="Q348" s="45"/>
      <c r="R348" s="45"/>
      <c r="S348" s="45"/>
      <c r="T348" s="45"/>
      <c r="U348" s="45"/>
      <c r="V348" s="45"/>
    </row>
    <row r="349" spans="1:22" ht="28.5" hidden="1" customHeight="1">
      <c r="A349" s="56"/>
      <c r="B349" s="127" t="s">
        <v>332</v>
      </c>
      <c r="C349" s="128"/>
      <c r="D349" s="129">
        <f t="shared" ref="D349:V350" si="212">D350</f>
        <v>3403</v>
      </c>
      <c r="E349" s="129">
        <f t="shared" si="212"/>
        <v>0</v>
      </c>
      <c r="F349" s="129">
        <f t="shared" si="212"/>
        <v>0</v>
      </c>
      <c r="G349" s="129">
        <f t="shared" si="212"/>
        <v>0</v>
      </c>
      <c r="H349" s="129">
        <f t="shared" si="212"/>
        <v>0</v>
      </c>
      <c r="I349" s="129">
        <f t="shared" si="212"/>
        <v>0</v>
      </c>
      <c r="J349" s="129">
        <f t="shared" si="212"/>
        <v>0</v>
      </c>
      <c r="K349" s="129">
        <f t="shared" si="212"/>
        <v>0</v>
      </c>
      <c r="L349" s="129">
        <f t="shared" si="212"/>
        <v>0</v>
      </c>
      <c r="M349" s="129">
        <f t="shared" si="212"/>
        <v>0</v>
      </c>
      <c r="N349" s="129">
        <f t="shared" si="212"/>
        <v>0</v>
      </c>
      <c r="O349" s="39">
        <f t="shared" si="202"/>
        <v>0</v>
      </c>
      <c r="P349" s="39">
        <f t="shared" si="203"/>
        <v>0</v>
      </c>
      <c r="Q349" s="129">
        <f t="shared" si="212"/>
        <v>0</v>
      </c>
      <c r="R349" s="129">
        <f t="shared" si="212"/>
        <v>0</v>
      </c>
      <c r="S349" s="129">
        <f t="shared" si="212"/>
        <v>0</v>
      </c>
      <c r="T349" s="129">
        <f t="shared" si="212"/>
        <v>0</v>
      </c>
      <c r="U349" s="129">
        <f t="shared" si="212"/>
        <v>0</v>
      </c>
      <c r="V349" s="129">
        <f t="shared" si="212"/>
        <v>0</v>
      </c>
    </row>
    <row r="350" spans="1:22" ht="21" hidden="1" customHeight="1">
      <c r="A350" s="56"/>
      <c r="B350" s="42" t="s">
        <v>257</v>
      </c>
      <c r="C350" s="43"/>
      <c r="D350" s="63">
        <f t="shared" si="212"/>
        <v>3403</v>
      </c>
      <c r="E350" s="63">
        <f t="shared" si="212"/>
        <v>0</v>
      </c>
      <c r="F350" s="63">
        <f t="shared" si="212"/>
        <v>0</v>
      </c>
      <c r="G350" s="63">
        <f t="shared" si="212"/>
        <v>0</v>
      </c>
      <c r="H350" s="63">
        <f t="shared" si="212"/>
        <v>0</v>
      </c>
      <c r="I350" s="63">
        <f t="shared" si="212"/>
        <v>0</v>
      </c>
      <c r="J350" s="63">
        <f t="shared" si="212"/>
        <v>0</v>
      </c>
      <c r="K350" s="63">
        <f t="shared" si="212"/>
        <v>0</v>
      </c>
      <c r="L350" s="63">
        <f t="shared" si="212"/>
        <v>0</v>
      </c>
      <c r="M350" s="63">
        <f t="shared" si="212"/>
        <v>0</v>
      </c>
      <c r="N350" s="63">
        <f t="shared" si="212"/>
        <v>0</v>
      </c>
      <c r="O350" s="39">
        <f t="shared" si="202"/>
        <v>0</v>
      </c>
      <c r="P350" s="39">
        <f t="shared" si="203"/>
        <v>0</v>
      </c>
      <c r="Q350" s="63">
        <f t="shared" si="212"/>
        <v>0</v>
      </c>
      <c r="R350" s="63">
        <f t="shared" si="212"/>
        <v>0</v>
      </c>
      <c r="S350" s="63">
        <f t="shared" si="212"/>
        <v>0</v>
      </c>
      <c r="T350" s="63">
        <f t="shared" si="212"/>
        <v>0</v>
      </c>
      <c r="U350" s="63">
        <f t="shared" si="212"/>
        <v>0</v>
      </c>
      <c r="V350" s="63">
        <f t="shared" si="212"/>
        <v>0</v>
      </c>
    </row>
    <row r="351" spans="1:22" ht="30" hidden="1" customHeight="1">
      <c r="A351" s="56"/>
      <c r="B351" s="31" t="s">
        <v>291</v>
      </c>
      <c r="C351" s="43">
        <v>58</v>
      </c>
      <c r="D351" s="63">
        <f t="shared" ref="D351:V351" si="213">D352+D353+D354</f>
        <v>3403</v>
      </c>
      <c r="E351" s="63">
        <f t="shared" si="213"/>
        <v>0</v>
      </c>
      <c r="F351" s="63">
        <f t="shared" si="213"/>
        <v>0</v>
      </c>
      <c r="G351" s="63">
        <f t="shared" si="213"/>
        <v>0</v>
      </c>
      <c r="H351" s="63">
        <f t="shared" si="213"/>
        <v>0</v>
      </c>
      <c r="I351" s="63">
        <f t="shared" si="213"/>
        <v>0</v>
      </c>
      <c r="J351" s="63">
        <f t="shared" si="213"/>
        <v>0</v>
      </c>
      <c r="K351" s="63">
        <f t="shared" si="213"/>
        <v>0</v>
      </c>
      <c r="L351" s="63">
        <f t="shared" si="213"/>
        <v>0</v>
      </c>
      <c r="M351" s="63">
        <f t="shared" si="213"/>
        <v>0</v>
      </c>
      <c r="N351" s="63">
        <f t="shared" si="213"/>
        <v>0</v>
      </c>
      <c r="O351" s="39">
        <f t="shared" si="202"/>
        <v>0</v>
      </c>
      <c r="P351" s="39">
        <f t="shared" si="203"/>
        <v>0</v>
      </c>
      <c r="Q351" s="63">
        <f t="shared" ref="Q351" si="214">Q352+Q353+Q354</f>
        <v>0</v>
      </c>
      <c r="R351" s="63">
        <f t="shared" si="213"/>
        <v>0</v>
      </c>
      <c r="S351" s="63">
        <f t="shared" si="213"/>
        <v>0</v>
      </c>
      <c r="T351" s="63">
        <f t="shared" si="213"/>
        <v>0</v>
      </c>
      <c r="U351" s="63">
        <f t="shared" si="213"/>
        <v>0</v>
      </c>
      <c r="V351" s="63">
        <f t="shared" si="213"/>
        <v>0</v>
      </c>
    </row>
    <row r="352" spans="1:22" ht="18" hidden="1" customHeight="1">
      <c r="A352" s="56"/>
      <c r="B352" s="42" t="s">
        <v>294</v>
      </c>
      <c r="C352" s="43" t="s">
        <v>295</v>
      </c>
      <c r="D352" s="44">
        <v>400</v>
      </c>
      <c r="E352" s="45">
        <v>0</v>
      </c>
      <c r="F352" s="45">
        <v>0</v>
      </c>
      <c r="G352" s="45">
        <v>0</v>
      </c>
      <c r="H352" s="45">
        <v>0</v>
      </c>
      <c r="I352" s="45"/>
      <c r="J352" s="45"/>
      <c r="K352" s="45"/>
      <c r="L352" s="45"/>
      <c r="M352" s="45"/>
      <c r="N352" s="45"/>
      <c r="O352" s="39">
        <f t="shared" si="202"/>
        <v>0</v>
      </c>
      <c r="P352" s="39">
        <f t="shared" si="203"/>
        <v>0</v>
      </c>
      <c r="Q352" s="45">
        <v>0</v>
      </c>
      <c r="R352" s="45">
        <v>0</v>
      </c>
      <c r="S352" s="45">
        <v>0</v>
      </c>
      <c r="T352" s="45">
        <v>0</v>
      </c>
      <c r="U352" s="45">
        <v>0</v>
      </c>
      <c r="V352" s="45">
        <v>0</v>
      </c>
    </row>
    <row r="353" spans="1:22" ht="19.5" hidden="1" customHeight="1">
      <c r="A353" s="56"/>
      <c r="B353" s="42" t="s">
        <v>297</v>
      </c>
      <c r="C353" s="43" t="s">
        <v>298</v>
      </c>
      <c r="D353" s="44">
        <v>2618</v>
      </c>
      <c r="E353" s="45">
        <v>0</v>
      </c>
      <c r="F353" s="45">
        <v>0</v>
      </c>
      <c r="G353" s="45">
        <v>0</v>
      </c>
      <c r="H353" s="45">
        <v>0</v>
      </c>
      <c r="I353" s="45"/>
      <c r="J353" s="45"/>
      <c r="K353" s="45"/>
      <c r="L353" s="45"/>
      <c r="M353" s="45"/>
      <c r="N353" s="45"/>
      <c r="O353" s="39">
        <f t="shared" si="202"/>
        <v>0</v>
      </c>
      <c r="P353" s="39">
        <f t="shared" si="203"/>
        <v>0</v>
      </c>
      <c r="Q353" s="45">
        <v>0</v>
      </c>
      <c r="R353" s="45">
        <v>0</v>
      </c>
      <c r="S353" s="45">
        <v>0</v>
      </c>
      <c r="T353" s="45">
        <v>0</v>
      </c>
      <c r="U353" s="45">
        <v>0</v>
      </c>
      <c r="V353" s="45">
        <v>0</v>
      </c>
    </row>
    <row r="354" spans="1:22" ht="20.25" hidden="1" customHeight="1">
      <c r="A354" s="56"/>
      <c r="B354" s="42" t="s">
        <v>300</v>
      </c>
      <c r="C354" s="43" t="s">
        <v>301</v>
      </c>
      <c r="D354" s="44">
        <v>385</v>
      </c>
      <c r="E354" s="45">
        <v>0</v>
      </c>
      <c r="F354" s="45">
        <v>0</v>
      </c>
      <c r="G354" s="45">
        <v>0</v>
      </c>
      <c r="H354" s="45">
        <v>0</v>
      </c>
      <c r="I354" s="45"/>
      <c r="J354" s="45"/>
      <c r="K354" s="45"/>
      <c r="L354" s="45"/>
      <c r="M354" s="45"/>
      <c r="N354" s="45"/>
      <c r="O354" s="39">
        <f t="shared" si="202"/>
        <v>0</v>
      </c>
      <c r="P354" s="39">
        <f t="shared" si="203"/>
        <v>0</v>
      </c>
      <c r="Q354" s="45">
        <v>0</v>
      </c>
      <c r="R354" s="45">
        <v>0</v>
      </c>
      <c r="S354" s="45">
        <v>0</v>
      </c>
      <c r="T354" s="45">
        <v>0</v>
      </c>
      <c r="U354" s="45">
        <v>0</v>
      </c>
      <c r="V354" s="45">
        <v>0</v>
      </c>
    </row>
    <row r="355" spans="1:22" ht="38.25" customHeight="1">
      <c r="A355" s="56"/>
      <c r="B355" s="127" t="s">
        <v>333</v>
      </c>
      <c r="C355" s="128"/>
      <c r="D355" s="129">
        <f t="shared" ref="D355:V356" si="215">D356</f>
        <v>50</v>
      </c>
      <c r="E355" s="115">
        <f t="shared" si="215"/>
        <v>8886</v>
      </c>
      <c r="F355" s="115">
        <f t="shared" si="215"/>
        <v>18266</v>
      </c>
      <c r="G355" s="115">
        <f t="shared" si="215"/>
        <v>11337.169999999998</v>
      </c>
      <c r="H355" s="115">
        <f t="shared" si="215"/>
        <v>18919</v>
      </c>
      <c r="I355" s="115">
        <f t="shared" si="215"/>
        <v>18919</v>
      </c>
      <c r="J355" s="115">
        <f t="shared" si="215"/>
        <v>18919</v>
      </c>
      <c r="K355" s="115">
        <f t="shared" si="215"/>
        <v>8985</v>
      </c>
      <c r="L355" s="115">
        <f t="shared" si="215"/>
        <v>4464</v>
      </c>
      <c r="M355" s="115">
        <f t="shared" si="215"/>
        <v>4464</v>
      </c>
      <c r="N355" s="115">
        <f t="shared" si="215"/>
        <v>1006</v>
      </c>
      <c r="O355" s="39">
        <f t="shared" si="202"/>
        <v>18919</v>
      </c>
      <c r="P355" s="39">
        <f t="shared" si="203"/>
        <v>0</v>
      </c>
      <c r="Q355" s="115">
        <f t="shared" si="215"/>
        <v>0</v>
      </c>
      <c r="R355" s="115">
        <f t="shared" si="215"/>
        <v>0</v>
      </c>
      <c r="S355" s="115">
        <f t="shared" si="215"/>
        <v>0</v>
      </c>
      <c r="T355" s="115">
        <f t="shared" si="215"/>
        <v>0</v>
      </c>
      <c r="U355" s="115">
        <f t="shared" si="215"/>
        <v>0</v>
      </c>
      <c r="V355" s="115">
        <f t="shared" si="215"/>
        <v>0</v>
      </c>
    </row>
    <row r="356" spans="1:22" ht="20.25" customHeight="1">
      <c r="A356" s="56"/>
      <c r="B356" s="42" t="s">
        <v>257</v>
      </c>
      <c r="C356" s="43"/>
      <c r="D356" s="63">
        <f t="shared" si="215"/>
        <v>50</v>
      </c>
      <c r="E356" s="63">
        <f t="shared" si="215"/>
        <v>8886</v>
      </c>
      <c r="F356" s="63">
        <f t="shared" si="215"/>
        <v>18266</v>
      </c>
      <c r="G356" s="63">
        <f t="shared" si="215"/>
        <v>11337.169999999998</v>
      </c>
      <c r="H356" s="63">
        <f t="shared" si="215"/>
        <v>18919</v>
      </c>
      <c r="I356" s="63">
        <f t="shared" si="215"/>
        <v>18919</v>
      </c>
      <c r="J356" s="63">
        <f t="shared" si="215"/>
        <v>18919</v>
      </c>
      <c r="K356" s="63">
        <f t="shared" si="215"/>
        <v>8985</v>
      </c>
      <c r="L356" s="63">
        <f t="shared" si="215"/>
        <v>4464</v>
      </c>
      <c r="M356" s="63">
        <f t="shared" si="215"/>
        <v>4464</v>
      </c>
      <c r="N356" s="63">
        <f t="shared" si="215"/>
        <v>1006</v>
      </c>
      <c r="O356" s="39">
        <f t="shared" si="202"/>
        <v>18919</v>
      </c>
      <c r="P356" s="39">
        <f t="shared" si="203"/>
        <v>0</v>
      </c>
      <c r="Q356" s="63">
        <f t="shared" si="215"/>
        <v>0</v>
      </c>
      <c r="R356" s="63">
        <f t="shared" si="215"/>
        <v>0</v>
      </c>
      <c r="S356" s="63">
        <f t="shared" si="215"/>
        <v>0</v>
      </c>
      <c r="T356" s="63">
        <f t="shared" si="215"/>
        <v>0</v>
      </c>
      <c r="U356" s="63">
        <f t="shared" si="215"/>
        <v>0</v>
      </c>
      <c r="V356" s="63">
        <f t="shared" si="215"/>
        <v>0</v>
      </c>
    </row>
    <row r="357" spans="1:22" ht="26.25" customHeight="1">
      <c r="A357" s="56"/>
      <c r="B357" s="31" t="s">
        <v>291</v>
      </c>
      <c r="C357" s="43">
        <v>58</v>
      </c>
      <c r="D357" s="63">
        <f t="shared" ref="D357:V357" si="216">D358+D359+D360</f>
        <v>50</v>
      </c>
      <c r="E357" s="63">
        <f t="shared" si="216"/>
        <v>8886</v>
      </c>
      <c r="F357" s="63">
        <f t="shared" si="216"/>
        <v>18266</v>
      </c>
      <c r="G357" s="63">
        <f t="shared" si="216"/>
        <v>11337.169999999998</v>
      </c>
      <c r="H357" s="63">
        <f t="shared" si="216"/>
        <v>18919</v>
      </c>
      <c r="I357" s="63">
        <f t="shared" si="216"/>
        <v>18919</v>
      </c>
      <c r="J357" s="63">
        <f t="shared" si="216"/>
        <v>18919</v>
      </c>
      <c r="K357" s="63">
        <f t="shared" si="216"/>
        <v>8985</v>
      </c>
      <c r="L357" s="63">
        <f t="shared" si="216"/>
        <v>4464</v>
      </c>
      <c r="M357" s="63">
        <f t="shared" si="216"/>
        <v>4464</v>
      </c>
      <c r="N357" s="63">
        <f t="shared" si="216"/>
        <v>1006</v>
      </c>
      <c r="O357" s="39">
        <f t="shared" si="202"/>
        <v>18919</v>
      </c>
      <c r="P357" s="39">
        <f t="shared" si="203"/>
        <v>0</v>
      </c>
      <c r="Q357" s="63">
        <f t="shared" ref="Q357" si="217">Q358+Q359+Q360</f>
        <v>0</v>
      </c>
      <c r="R357" s="63">
        <f t="shared" si="216"/>
        <v>0</v>
      </c>
      <c r="S357" s="63">
        <f t="shared" si="216"/>
        <v>0</v>
      </c>
      <c r="T357" s="63">
        <f t="shared" si="216"/>
        <v>0</v>
      </c>
      <c r="U357" s="63">
        <f t="shared" si="216"/>
        <v>0</v>
      </c>
      <c r="V357" s="63">
        <f t="shared" si="216"/>
        <v>0</v>
      </c>
    </row>
    <row r="358" spans="1:22" ht="17.25" customHeight="1">
      <c r="A358" s="56"/>
      <c r="B358" s="42" t="s">
        <v>294</v>
      </c>
      <c r="C358" s="43" t="s">
        <v>295</v>
      </c>
      <c r="D358" s="44">
        <v>7</v>
      </c>
      <c r="E358" s="45">
        <v>1179</v>
      </c>
      <c r="F358" s="45">
        <v>2282</v>
      </c>
      <c r="G358" s="45">
        <v>1503.89</v>
      </c>
      <c r="H358" s="45">
        <v>1819</v>
      </c>
      <c r="I358" s="45">
        <v>1819</v>
      </c>
      <c r="J358" s="45">
        <v>1819</v>
      </c>
      <c r="K358" s="45">
        <v>505</v>
      </c>
      <c r="L358" s="45">
        <v>596</v>
      </c>
      <c r="M358" s="45">
        <v>596</v>
      </c>
      <c r="N358" s="45">
        <v>122</v>
      </c>
      <c r="O358" s="39">
        <f t="shared" si="202"/>
        <v>1819</v>
      </c>
      <c r="P358" s="39">
        <f t="shared" si="203"/>
        <v>0</v>
      </c>
      <c r="Q358" s="45"/>
      <c r="R358" s="45"/>
      <c r="S358" s="45"/>
      <c r="T358" s="45"/>
      <c r="U358" s="45"/>
      <c r="V358" s="45"/>
    </row>
    <row r="359" spans="1:22" ht="17.25" customHeight="1">
      <c r="A359" s="56"/>
      <c r="B359" s="42" t="s">
        <v>297</v>
      </c>
      <c r="C359" s="43" t="s">
        <v>298</v>
      </c>
      <c r="D359" s="44">
        <v>42</v>
      </c>
      <c r="E359" s="45">
        <v>7707</v>
      </c>
      <c r="F359" s="45">
        <v>14916</v>
      </c>
      <c r="G359" s="45">
        <v>9833.1299999999992</v>
      </c>
      <c r="H359" s="45">
        <f>11893+5207</f>
        <v>17100</v>
      </c>
      <c r="I359" s="45">
        <f>11893+5207</f>
        <v>17100</v>
      </c>
      <c r="J359" s="45">
        <f>11893+5207</f>
        <v>17100</v>
      </c>
      <c r="K359" s="45">
        <f>3273+5207</f>
        <v>8480</v>
      </c>
      <c r="L359" s="45">
        <v>3868</v>
      </c>
      <c r="M359" s="45">
        <v>3868</v>
      </c>
      <c r="N359" s="45">
        <v>884</v>
      </c>
      <c r="O359" s="39">
        <f t="shared" si="202"/>
        <v>17100</v>
      </c>
      <c r="P359" s="39">
        <f t="shared" si="203"/>
        <v>0</v>
      </c>
      <c r="Q359" s="45"/>
      <c r="R359" s="45"/>
      <c r="S359" s="45"/>
      <c r="T359" s="45"/>
      <c r="U359" s="45"/>
      <c r="V359" s="45"/>
    </row>
    <row r="360" spans="1:22" ht="17.25" customHeight="1">
      <c r="A360" s="56"/>
      <c r="B360" s="42" t="s">
        <v>300</v>
      </c>
      <c r="C360" s="43" t="s">
        <v>301</v>
      </c>
      <c r="D360" s="44">
        <v>1</v>
      </c>
      <c r="E360" s="45"/>
      <c r="F360" s="45">
        <v>1068</v>
      </c>
      <c r="G360" s="45">
        <v>0.15</v>
      </c>
      <c r="H360" s="45">
        <v>0</v>
      </c>
      <c r="I360" s="45">
        <v>0</v>
      </c>
      <c r="J360" s="45">
        <v>0</v>
      </c>
      <c r="K360" s="45">
        <v>0</v>
      </c>
      <c r="L360" s="45">
        <v>0</v>
      </c>
      <c r="M360" s="45">
        <v>0</v>
      </c>
      <c r="N360" s="45">
        <v>0</v>
      </c>
      <c r="O360" s="39">
        <f t="shared" si="202"/>
        <v>0</v>
      </c>
      <c r="P360" s="39">
        <f t="shared" si="203"/>
        <v>0</v>
      </c>
      <c r="Q360" s="45"/>
      <c r="R360" s="45"/>
      <c r="S360" s="45"/>
      <c r="T360" s="45"/>
      <c r="U360" s="45"/>
      <c r="V360" s="45"/>
    </row>
    <row r="361" spans="1:22" ht="1.5" hidden="1" customHeight="1">
      <c r="A361" s="56"/>
      <c r="B361" s="127" t="s">
        <v>334</v>
      </c>
      <c r="C361" s="114"/>
      <c r="D361" s="44"/>
      <c r="E361" s="45"/>
      <c r="F361" s="45"/>
      <c r="G361" s="45"/>
      <c r="H361" s="59"/>
      <c r="I361" s="45"/>
      <c r="J361" s="45"/>
      <c r="K361" s="45"/>
      <c r="L361" s="45"/>
      <c r="M361" s="45"/>
      <c r="N361" s="45"/>
      <c r="O361" s="39">
        <f t="shared" si="202"/>
        <v>0</v>
      </c>
      <c r="P361" s="39">
        <f t="shared" si="203"/>
        <v>0</v>
      </c>
      <c r="Q361" s="45"/>
      <c r="R361" s="45"/>
      <c r="S361" s="45"/>
      <c r="T361" s="45"/>
      <c r="U361" s="45"/>
      <c r="V361" s="45"/>
    </row>
    <row r="362" spans="1:22" ht="17.25" hidden="1" customHeight="1">
      <c r="A362" s="56"/>
      <c r="B362" s="42" t="s">
        <v>257</v>
      </c>
      <c r="C362" s="43"/>
      <c r="D362" s="44"/>
      <c r="E362" s="45"/>
      <c r="F362" s="45"/>
      <c r="G362" s="45"/>
      <c r="H362" s="59"/>
      <c r="I362" s="45"/>
      <c r="J362" s="45"/>
      <c r="K362" s="45"/>
      <c r="L362" s="45"/>
      <c r="M362" s="45"/>
      <c r="N362" s="45"/>
      <c r="O362" s="39">
        <f t="shared" si="202"/>
        <v>0</v>
      </c>
      <c r="P362" s="39">
        <f t="shared" si="203"/>
        <v>0</v>
      </c>
      <c r="Q362" s="45"/>
      <c r="R362" s="45"/>
      <c r="S362" s="45"/>
      <c r="T362" s="45"/>
      <c r="U362" s="45"/>
      <c r="V362" s="45"/>
    </row>
    <row r="363" spans="1:22" ht="28.5" hidden="1" customHeight="1">
      <c r="A363" s="56"/>
      <c r="B363" s="31" t="s">
        <v>291</v>
      </c>
      <c r="C363" s="43">
        <v>58</v>
      </c>
      <c r="D363" s="44"/>
      <c r="E363" s="45"/>
      <c r="F363" s="45"/>
      <c r="G363" s="45"/>
      <c r="H363" s="59"/>
      <c r="I363" s="45"/>
      <c r="J363" s="45"/>
      <c r="K363" s="45"/>
      <c r="L363" s="45"/>
      <c r="M363" s="45"/>
      <c r="N363" s="45"/>
      <c r="O363" s="39">
        <f t="shared" si="202"/>
        <v>0</v>
      </c>
      <c r="P363" s="39">
        <f t="shared" si="203"/>
        <v>0</v>
      </c>
      <c r="Q363" s="45"/>
      <c r="R363" s="45"/>
      <c r="S363" s="45"/>
      <c r="T363" s="45"/>
      <c r="U363" s="45"/>
      <c r="V363" s="45"/>
    </row>
    <row r="364" spans="1:22" ht="17.25" hidden="1" customHeight="1">
      <c r="A364" s="56"/>
      <c r="B364" s="42" t="s">
        <v>294</v>
      </c>
      <c r="C364" s="43" t="s">
        <v>303</v>
      </c>
      <c r="D364" s="44"/>
      <c r="E364" s="45"/>
      <c r="F364" s="45"/>
      <c r="G364" s="45"/>
      <c r="H364" s="59"/>
      <c r="I364" s="45"/>
      <c r="J364" s="45"/>
      <c r="K364" s="45"/>
      <c r="L364" s="45"/>
      <c r="M364" s="45"/>
      <c r="N364" s="45"/>
      <c r="O364" s="39">
        <f t="shared" si="202"/>
        <v>0</v>
      </c>
      <c r="P364" s="39">
        <f t="shared" si="203"/>
        <v>0</v>
      </c>
      <c r="Q364" s="45"/>
      <c r="R364" s="45"/>
      <c r="S364" s="45"/>
      <c r="T364" s="45"/>
      <c r="U364" s="45"/>
      <c r="V364" s="45"/>
    </row>
    <row r="365" spans="1:22" ht="17.25" hidden="1" customHeight="1">
      <c r="A365" s="56"/>
      <c r="B365" s="42" t="s">
        <v>297</v>
      </c>
      <c r="C365" s="43" t="s">
        <v>304</v>
      </c>
      <c r="D365" s="44"/>
      <c r="E365" s="45"/>
      <c r="F365" s="45"/>
      <c r="G365" s="45"/>
      <c r="H365" s="59"/>
      <c r="I365" s="45"/>
      <c r="J365" s="45"/>
      <c r="K365" s="45"/>
      <c r="L365" s="45"/>
      <c r="M365" s="45"/>
      <c r="N365" s="45"/>
      <c r="O365" s="39">
        <f t="shared" si="202"/>
        <v>0</v>
      </c>
      <c r="P365" s="39">
        <f t="shared" si="203"/>
        <v>0</v>
      </c>
      <c r="Q365" s="45"/>
      <c r="R365" s="45"/>
      <c r="S365" s="45"/>
      <c r="T365" s="45"/>
      <c r="U365" s="45"/>
      <c r="V365" s="45"/>
    </row>
    <row r="366" spans="1:22" ht="17.25" hidden="1" customHeight="1">
      <c r="A366" s="56"/>
      <c r="B366" s="42" t="s">
        <v>300</v>
      </c>
      <c r="C366" s="43" t="s">
        <v>305</v>
      </c>
      <c r="D366" s="44"/>
      <c r="E366" s="45"/>
      <c r="F366" s="45"/>
      <c r="G366" s="45"/>
      <c r="H366" s="59"/>
      <c r="I366" s="45"/>
      <c r="J366" s="45"/>
      <c r="K366" s="45"/>
      <c r="L366" s="45"/>
      <c r="M366" s="45"/>
      <c r="N366" s="45"/>
      <c r="O366" s="39">
        <f t="shared" si="202"/>
        <v>0</v>
      </c>
      <c r="P366" s="39">
        <f t="shared" si="203"/>
        <v>0</v>
      </c>
      <c r="Q366" s="45"/>
      <c r="R366" s="45"/>
      <c r="S366" s="45"/>
      <c r="T366" s="45"/>
      <c r="U366" s="45"/>
      <c r="V366" s="45"/>
    </row>
    <row r="367" spans="1:22" ht="59.25" hidden="1" customHeight="1">
      <c r="A367" s="56"/>
      <c r="B367" s="127" t="s">
        <v>335</v>
      </c>
      <c r="C367" s="114"/>
      <c r="D367" s="44"/>
      <c r="E367" s="45"/>
      <c r="F367" s="45"/>
      <c r="G367" s="45"/>
      <c r="H367" s="59"/>
      <c r="I367" s="45"/>
      <c r="J367" s="45"/>
      <c r="K367" s="45"/>
      <c r="L367" s="45"/>
      <c r="M367" s="45"/>
      <c r="N367" s="45"/>
      <c r="O367" s="39">
        <f t="shared" si="202"/>
        <v>0</v>
      </c>
      <c r="P367" s="39">
        <f t="shared" si="203"/>
        <v>0</v>
      </c>
      <c r="Q367" s="45"/>
      <c r="R367" s="45"/>
      <c r="S367" s="45"/>
      <c r="T367" s="45"/>
      <c r="U367" s="45"/>
      <c r="V367" s="45"/>
    </row>
    <row r="368" spans="1:22" ht="23.25" hidden="1" customHeight="1">
      <c r="A368" s="56"/>
      <c r="B368" s="42" t="s">
        <v>257</v>
      </c>
      <c r="C368" s="117"/>
      <c r="D368" s="44"/>
      <c r="E368" s="45"/>
      <c r="F368" s="45"/>
      <c r="G368" s="45"/>
      <c r="H368" s="59"/>
      <c r="I368" s="45"/>
      <c r="J368" s="45"/>
      <c r="K368" s="45"/>
      <c r="L368" s="45"/>
      <c r="M368" s="45"/>
      <c r="N368" s="45"/>
      <c r="O368" s="39">
        <f t="shared" si="202"/>
        <v>0</v>
      </c>
      <c r="P368" s="39">
        <f t="shared" si="203"/>
        <v>0</v>
      </c>
      <c r="Q368" s="45"/>
      <c r="R368" s="45"/>
      <c r="S368" s="45"/>
      <c r="T368" s="45"/>
      <c r="U368" s="45"/>
      <c r="V368" s="45"/>
    </row>
    <row r="369" spans="1:22" ht="3.75" hidden="1" customHeight="1">
      <c r="A369" s="56"/>
      <c r="B369" s="31" t="s">
        <v>291</v>
      </c>
      <c r="C369" s="43">
        <v>58</v>
      </c>
      <c r="D369" s="44"/>
      <c r="E369" s="45"/>
      <c r="F369" s="45"/>
      <c r="G369" s="45"/>
      <c r="H369" s="59"/>
      <c r="I369" s="45"/>
      <c r="J369" s="45"/>
      <c r="K369" s="45"/>
      <c r="L369" s="45"/>
      <c r="M369" s="45"/>
      <c r="N369" s="45"/>
      <c r="O369" s="39">
        <f t="shared" si="202"/>
        <v>0</v>
      </c>
      <c r="P369" s="39">
        <f t="shared" si="203"/>
        <v>0</v>
      </c>
      <c r="Q369" s="45"/>
      <c r="R369" s="45"/>
      <c r="S369" s="45"/>
      <c r="T369" s="45"/>
      <c r="U369" s="45"/>
      <c r="V369" s="45"/>
    </row>
    <row r="370" spans="1:22" ht="17.25" hidden="1" customHeight="1">
      <c r="A370" s="56"/>
      <c r="B370" s="42" t="s">
        <v>294</v>
      </c>
      <c r="C370" s="43" t="s">
        <v>295</v>
      </c>
      <c r="D370" s="44"/>
      <c r="E370" s="45"/>
      <c r="F370" s="45"/>
      <c r="G370" s="45"/>
      <c r="H370" s="59"/>
      <c r="I370" s="45"/>
      <c r="J370" s="45"/>
      <c r="K370" s="45"/>
      <c r="L370" s="45"/>
      <c r="M370" s="45"/>
      <c r="N370" s="45"/>
      <c r="O370" s="39">
        <f t="shared" si="202"/>
        <v>0</v>
      </c>
      <c r="P370" s="39">
        <f t="shared" si="203"/>
        <v>0</v>
      </c>
      <c r="Q370" s="45"/>
      <c r="R370" s="45"/>
      <c r="S370" s="45"/>
      <c r="T370" s="45"/>
      <c r="U370" s="45"/>
      <c r="V370" s="45"/>
    </row>
    <row r="371" spans="1:22" ht="17.25" hidden="1" customHeight="1">
      <c r="A371" s="56"/>
      <c r="B371" s="42" t="s">
        <v>297</v>
      </c>
      <c r="C371" s="43" t="s">
        <v>298</v>
      </c>
      <c r="D371" s="44"/>
      <c r="E371" s="45"/>
      <c r="F371" s="45"/>
      <c r="G371" s="45"/>
      <c r="H371" s="59"/>
      <c r="I371" s="45"/>
      <c r="J371" s="45"/>
      <c r="K371" s="45"/>
      <c r="L371" s="45"/>
      <c r="M371" s="45"/>
      <c r="N371" s="45"/>
      <c r="O371" s="39">
        <f t="shared" si="202"/>
        <v>0</v>
      </c>
      <c r="P371" s="39">
        <f t="shared" si="203"/>
        <v>0</v>
      </c>
      <c r="Q371" s="45"/>
      <c r="R371" s="45"/>
      <c r="S371" s="45"/>
      <c r="T371" s="45"/>
      <c r="U371" s="45"/>
      <c r="V371" s="45"/>
    </row>
    <row r="372" spans="1:22" ht="17.25" hidden="1" customHeight="1">
      <c r="A372" s="56"/>
      <c r="B372" s="42" t="s">
        <v>300</v>
      </c>
      <c r="C372" s="43" t="s">
        <v>301</v>
      </c>
      <c r="D372" s="44"/>
      <c r="E372" s="45"/>
      <c r="F372" s="45"/>
      <c r="G372" s="45"/>
      <c r="H372" s="59"/>
      <c r="I372" s="45"/>
      <c r="J372" s="45"/>
      <c r="K372" s="45"/>
      <c r="L372" s="45"/>
      <c r="M372" s="45"/>
      <c r="N372" s="45"/>
      <c r="O372" s="39">
        <f t="shared" si="202"/>
        <v>0</v>
      </c>
      <c r="P372" s="39">
        <f t="shared" si="203"/>
        <v>0</v>
      </c>
      <c r="Q372" s="45"/>
      <c r="R372" s="45"/>
      <c r="S372" s="45"/>
      <c r="T372" s="45"/>
      <c r="U372" s="45"/>
      <c r="V372" s="45"/>
    </row>
    <row r="373" spans="1:22" ht="44.25" hidden="1" customHeight="1">
      <c r="A373" s="56"/>
      <c r="B373" s="127" t="s">
        <v>336</v>
      </c>
      <c r="C373" s="114"/>
      <c r="D373" s="44"/>
      <c r="E373" s="45"/>
      <c r="F373" s="45"/>
      <c r="G373" s="45"/>
      <c r="H373" s="59"/>
      <c r="I373" s="45"/>
      <c r="J373" s="45"/>
      <c r="K373" s="45"/>
      <c r="L373" s="45"/>
      <c r="M373" s="45"/>
      <c r="N373" s="45"/>
      <c r="O373" s="39">
        <f t="shared" si="202"/>
        <v>0</v>
      </c>
      <c r="P373" s="39">
        <f t="shared" si="203"/>
        <v>0</v>
      </c>
      <c r="Q373" s="45"/>
      <c r="R373" s="45"/>
      <c r="S373" s="45"/>
      <c r="T373" s="45"/>
      <c r="U373" s="45"/>
      <c r="V373" s="45"/>
    </row>
    <row r="374" spans="1:22" ht="24.75" hidden="1" customHeight="1">
      <c r="A374" s="130"/>
      <c r="B374" s="42" t="s">
        <v>257</v>
      </c>
      <c r="C374" s="117"/>
      <c r="D374" s="44"/>
      <c r="E374" s="45"/>
      <c r="F374" s="45"/>
      <c r="G374" s="45"/>
      <c r="H374" s="59"/>
      <c r="I374" s="45"/>
      <c r="J374" s="45"/>
      <c r="K374" s="45"/>
      <c r="L374" s="45"/>
      <c r="M374" s="45"/>
      <c r="N374" s="45"/>
      <c r="O374" s="39">
        <f t="shared" si="202"/>
        <v>0</v>
      </c>
      <c r="P374" s="39">
        <f t="shared" si="203"/>
        <v>0</v>
      </c>
      <c r="Q374" s="45"/>
      <c r="R374" s="45"/>
      <c r="S374" s="45"/>
      <c r="T374" s="45"/>
      <c r="U374" s="45"/>
      <c r="V374" s="45"/>
    </row>
    <row r="375" spans="1:22" ht="28.5" hidden="1" customHeight="1">
      <c r="A375" s="56"/>
      <c r="B375" s="31" t="s">
        <v>291</v>
      </c>
      <c r="C375" s="43">
        <v>58</v>
      </c>
      <c r="D375" s="44"/>
      <c r="E375" s="45"/>
      <c r="F375" s="45"/>
      <c r="G375" s="45"/>
      <c r="H375" s="59"/>
      <c r="I375" s="45"/>
      <c r="J375" s="45"/>
      <c r="K375" s="45"/>
      <c r="L375" s="45"/>
      <c r="M375" s="45"/>
      <c r="N375" s="45"/>
      <c r="O375" s="39">
        <f t="shared" si="202"/>
        <v>0</v>
      </c>
      <c r="P375" s="39">
        <f t="shared" si="203"/>
        <v>0</v>
      </c>
      <c r="Q375" s="45"/>
      <c r="R375" s="45"/>
      <c r="S375" s="45"/>
      <c r="T375" s="45"/>
      <c r="U375" s="45"/>
      <c r="V375" s="45"/>
    </row>
    <row r="376" spans="1:22" ht="17.25" hidden="1" customHeight="1">
      <c r="A376" s="56"/>
      <c r="B376" s="42" t="s">
        <v>294</v>
      </c>
      <c r="C376" s="43" t="s">
        <v>295</v>
      </c>
      <c r="D376" s="44"/>
      <c r="E376" s="45"/>
      <c r="F376" s="45"/>
      <c r="G376" s="45"/>
      <c r="H376" s="59"/>
      <c r="I376" s="45"/>
      <c r="J376" s="45"/>
      <c r="K376" s="45"/>
      <c r="L376" s="45"/>
      <c r="M376" s="45"/>
      <c r="N376" s="45"/>
      <c r="O376" s="39">
        <f t="shared" si="202"/>
        <v>0</v>
      </c>
      <c r="P376" s="39">
        <f t="shared" si="203"/>
        <v>0</v>
      </c>
      <c r="Q376" s="45"/>
      <c r="R376" s="45"/>
      <c r="S376" s="45"/>
      <c r="T376" s="45"/>
      <c r="U376" s="45"/>
      <c r="V376" s="45"/>
    </row>
    <row r="377" spans="1:22" ht="17.25" hidden="1" customHeight="1">
      <c r="A377" s="56"/>
      <c r="B377" s="42" t="s">
        <v>297</v>
      </c>
      <c r="C377" s="43" t="s">
        <v>298</v>
      </c>
      <c r="D377" s="44"/>
      <c r="E377" s="45"/>
      <c r="F377" s="45"/>
      <c r="G377" s="45"/>
      <c r="H377" s="59"/>
      <c r="I377" s="45"/>
      <c r="J377" s="45"/>
      <c r="K377" s="45"/>
      <c r="L377" s="45"/>
      <c r="M377" s="45"/>
      <c r="N377" s="45"/>
      <c r="O377" s="39">
        <f t="shared" si="202"/>
        <v>0</v>
      </c>
      <c r="P377" s="39">
        <f t="shared" si="203"/>
        <v>0</v>
      </c>
      <c r="Q377" s="45"/>
      <c r="R377" s="45"/>
      <c r="S377" s="45"/>
      <c r="T377" s="45"/>
      <c r="U377" s="45"/>
      <c r="V377" s="45"/>
    </row>
    <row r="378" spans="1:22" ht="17.25" hidden="1" customHeight="1">
      <c r="A378" s="56"/>
      <c r="B378" s="42" t="s">
        <v>300</v>
      </c>
      <c r="C378" s="43" t="s">
        <v>301</v>
      </c>
      <c r="D378" s="44"/>
      <c r="E378" s="45"/>
      <c r="F378" s="45"/>
      <c r="G378" s="45"/>
      <c r="H378" s="59"/>
      <c r="I378" s="45"/>
      <c r="J378" s="45"/>
      <c r="K378" s="45"/>
      <c r="L378" s="45"/>
      <c r="M378" s="45"/>
      <c r="N378" s="45"/>
      <c r="O378" s="39">
        <f t="shared" si="202"/>
        <v>0</v>
      </c>
      <c r="P378" s="39">
        <f t="shared" si="203"/>
        <v>0</v>
      </c>
      <c r="Q378" s="45"/>
      <c r="R378" s="45"/>
      <c r="S378" s="45"/>
      <c r="T378" s="45"/>
      <c r="U378" s="45"/>
      <c r="V378" s="45"/>
    </row>
    <row r="379" spans="1:22" ht="27.75" customHeight="1">
      <c r="A379" s="56"/>
      <c r="B379" s="127" t="s">
        <v>337</v>
      </c>
      <c r="C379" s="114"/>
      <c r="D379" s="115">
        <f t="shared" ref="D379:V380" si="218">D380</f>
        <v>0</v>
      </c>
      <c r="E379" s="115">
        <f t="shared" si="218"/>
        <v>2853</v>
      </c>
      <c r="F379" s="115">
        <f t="shared" si="218"/>
        <v>2853</v>
      </c>
      <c r="G379" s="115">
        <f t="shared" si="218"/>
        <v>401.23</v>
      </c>
      <c r="H379" s="115">
        <f t="shared" si="218"/>
        <v>2804</v>
      </c>
      <c r="I379" s="115">
        <f t="shared" si="218"/>
        <v>2794</v>
      </c>
      <c r="J379" s="115">
        <f t="shared" si="218"/>
        <v>2794</v>
      </c>
      <c r="K379" s="115">
        <f t="shared" si="218"/>
        <v>1328</v>
      </c>
      <c r="L379" s="115">
        <f t="shared" si="218"/>
        <v>1466</v>
      </c>
      <c r="M379" s="115">
        <f t="shared" si="218"/>
        <v>0</v>
      </c>
      <c r="N379" s="115">
        <f t="shared" si="218"/>
        <v>0</v>
      </c>
      <c r="O379" s="39">
        <f t="shared" si="202"/>
        <v>2794</v>
      </c>
      <c r="P379" s="39">
        <f t="shared" si="203"/>
        <v>0</v>
      </c>
      <c r="Q379" s="115">
        <f t="shared" si="218"/>
        <v>0</v>
      </c>
      <c r="R379" s="115">
        <f t="shared" si="218"/>
        <v>0</v>
      </c>
      <c r="S379" s="115">
        <f t="shared" si="218"/>
        <v>0</v>
      </c>
      <c r="T379" s="115">
        <f t="shared" si="218"/>
        <v>0</v>
      </c>
      <c r="U379" s="115">
        <f t="shared" si="218"/>
        <v>0</v>
      </c>
      <c r="V379" s="115">
        <f t="shared" si="218"/>
        <v>0</v>
      </c>
    </row>
    <row r="380" spans="1:22" ht="17.25" customHeight="1">
      <c r="A380" s="56"/>
      <c r="B380" s="42" t="s">
        <v>257</v>
      </c>
      <c r="C380" s="43"/>
      <c r="D380" s="63">
        <f t="shared" si="218"/>
        <v>0</v>
      </c>
      <c r="E380" s="63">
        <f t="shared" si="218"/>
        <v>2853</v>
      </c>
      <c r="F380" s="63">
        <f t="shared" si="218"/>
        <v>2853</v>
      </c>
      <c r="G380" s="63">
        <f t="shared" si="218"/>
        <v>401.23</v>
      </c>
      <c r="H380" s="63">
        <f t="shared" si="218"/>
        <v>2804</v>
      </c>
      <c r="I380" s="63">
        <f t="shared" si="218"/>
        <v>2794</v>
      </c>
      <c r="J380" s="63">
        <f t="shared" si="218"/>
        <v>2794</v>
      </c>
      <c r="K380" s="63">
        <f t="shared" si="218"/>
        <v>1328</v>
      </c>
      <c r="L380" s="63">
        <f t="shared" si="218"/>
        <v>1466</v>
      </c>
      <c r="M380" s="63">
        <f t="shared" si="218"/>
        <v>0</v>
      </c>
      <c r="N380" s="63">
        <f t="shared" si="218"/>
        <v>0</v>
      </c>
      <c r="O380" s="39">
        <f t="shared" si="202"/>
        <v>2794</v>
      </c>
      <c r="P380" s="39">
        <f t="shared" si="203"/>
        <v>0</v>
      </c>
      <c r="Q380" s="63">
        <f t="shared" si="218"/>
        <v>0</v>
      </c>
      <c r="R380" s="63">
        <f t="shared" si="218"/>
        <v>0</v>
      </c>
      <c r="S380" s="63">
        <f t="shared" si="218"/>
        <v>0</v>
      </c>
      <c r="T380" s="63">
        <f t="shared" si="218"/>
        <v>0</v>
      </c>
      <c r="U380" s="63">
        <f t="shared" si="218"/>
        <v>0</v>
      </c>
      <c r="V380" s="63">
        <f t="shared" si="218"/>
        <v>0</v>
      </c>
    </row>
    <row r="381" spans="1:22" ht="28.5" customHeight="1">
      <c r="A381" s="56"/>
      <c r="B381" s="31" t="s">
        <v>291</v>
      </c>
      <c r="C381" s="43">
        <v>58</v>
      </c>
      <c r="D381" s="63">
        <f t="shared" ref="D381:V381" si="219">D382+D383+D384</f>
        <v>0</v>
      </c>
      <c r="E381" s="63">
        <f t="shared" si="219"/>
        <v>2853</v>
      </c>
      <c r="F381" s="63">
        <f t="shared" si="219"/>
        <v>2853</v>
      </c>
      <c r="G381" s="63">
        <f t="shared" si="219"/>
        <v>401.23</v>
      </c>
      <c r="H381" s="63">
        <f t="shared" si="219"/>
        <v>2804</v>
      </c>
      <c r="I381" s="63">
        <f t="shared" si="219"/>
        <v>2794</v>
      </c>
      <c r="J381" s="63">
        <f t="shared" si="219"/>
        <v>2794</v>
      </c>
      <c r="K381" s="63">
        <f t="shared" si="219"/>
        <v>1328</v>
      </c>
      <c r="L381" s="63">
        <f t="shared" si="219"/>
        <v>1466</v>
      </c>
      <c r="M381" s="63">
        <f t="shared" si="219"/>
        <v>0</v>
      </c>
      <c r="N381" s="63">
        <f t="shared" si="219"/>
        <v>0</v>
      </c>
      <c r="O381" s="39">
        <f t="shared" si="202"/>
        <v>2794</v>
      </c>
      <c r="P381" s="39">
        <f t="shared" si="203"/>
        <v>0</v>
      </c>
      <c r="Q381" s="63">
        <f t="shared" ref="Q381" si="220">Q382+Q383+Q384</f>
        <v>0</v>
      </c>
      <c r="R381" s="63">
        <f t="shared" si="219"/>
        <v>0</v>
      </c>
      <c r="S381" s="63">
        <f t="shared" si="219"/>
        <v>0</v>
      </c>
      <c r="T381" s="63">
        <f t="shared" si="219"/>
        <v>0</v>
      </c>
      <c r="U381" s="63">
        <f t="shared" si="219"/>
        <v>0</v>
      </c>
      <c r="V381" s="63">
        <f t="shared" si="219"/>
        <v>0</v>
      </c>
    </row>
    <row r="382" spans="1:22" ht="17.25" customHeight="1">
      <c r="A382" s="56"/>
      <c r="B382" s="42" t="s">
        <v>294</v>
      </c>
      <c r="C382" s="43" t="s">
        <v>295</v>
      </c>
      <c r="D382" s="44"/>
      <c r="E382" s="45">
        <v>811</v>
      </c>
      <c r="F382" s="45">
        <v>811</v>
      </c>
      <c r="G382" s="45">
        <v>112.35</v>
      </c>
      <c r="H382" s="45">
        <v>371</v>
      </c>
      <c r="I382" s="45">
        <v>371</v>
      </c>
      <c r="J382" s="45">
        <v>371</v>
      </c>
      <c r="K382" s="45">
        <v>177</v>
      </c>
      <c r="L382" s="45">
        <v>194</v>
      </c>
      <c r="M382" s="45">
        <v>0</v>
      </c>
      <c r="N382" s="45">
        <v>0</v>
      </c>
      <c r="O382" s="39">
        <f t="shared" si="202"/>
        <v>371</v>
      </c>
      <c r="P382" s="39">
        <f t="shared" si="203"/>
        <v>0</v>
      </c>
      <c r="Q382" s="45"/>
      <c r="R382" s="45"/>
      <c r="S382" s="45"/>
      <c r="T382" s="45"/>
      <c r="U382" s="45"/>
      <c r="V382" s="45"/>
    </row>
    <row r="383" spans="1:22" ht="17.25" customHeight="1">
      <c r="A383" s="56"/>
      <c r="B383" s="42" t="s">
        <v>297</v>
      </c>
      <c r="C383" s="43" t="s">
        <v>298</v>
      </c>
      <c r="D383" s="44"/>
      <c r="E383" s="45">
        <v>2027</v>
      </c>
      <c r="F383" s="45">
        <v>2027</v>
      </c>
      <c r="G383" s="45">
        <v>280.88</v>
      </c>
      <c r="H383" s="45">
        <v>2423</v>
      </c>
      <c r="I383" s="45">
        <v>2423</v>
      </c>
      <c r="J383" s="45">
        <v>2423</v>
      </c>
      <c r="K383" s="45">
        <v>1151</v>
      </c>
      <c r="L383" s="45">
        <v>1272</v>
      </c>
      <c r="M383" s="45">
        <v>0</v>
      </c>
      <c r="N383" s="45">
        <v>0</v>
      </c>
      <c r="O383" s="39">
        <f t="shared" si="202"/>
        <v>2423</v>
      </c>
      <c r="P383" s="39">
        <f t="shared" si="203"/>
        <v>0</v>
      </c>
      <c r="Q383" s="45"/>
      <c r="R383" s="45"/>
      <c r="S383" s="45"/>
      <c r="T383" s="45"/>
      <c r="U383" s="45"/>
      <c r="V383" s="45"/>
    </row>
    <row r="384" spans="1:22" ht="17.25" customHeight="1">
      <c r="A384" s="56"/>
      <c r="B384" s="42" t="s">
        <v>300</v>
      </c>
      <c r="C384" s="43" t="s">
        <v>301</v>
      </c>
      <c r="D384" s="44"/>
      <c r="E384" s="45">
        <v>15</v>
      </c>
      <c r="F384" s="45">
        <v>15</v>
      </c>
      <c r="G384" s="45">
        <v>8</v>
      </c>
      <c r="H384" s="45">
        <v>10</v>
      </c>
      <c r="I384" s="45">
        <v>0</v>
      </c>
      <c r="J384" s="45">
        <v>0</v>
      </c>
      <c r="K384" s="45">
        <v>0</v>
      </c>
      <c r="L384" s="45">
        <v>0</v>
      </c>
      <c r="M384" s="45">
        <v>0</v>
      </c>
      <c r="N384" s="45">
        <v>0</v>
      </c>
      <c r="O384" s="39">
        <f t="shared" si="202"/>
        <v>0</v>
      </c>
      <c r="P384" s="39">
        <f t="shared" si="203"/>
        <v>0</v>
      </c>
      <c r="Q384" s="45"/>
      <c r="R384" s="45"/>
      <c r="S384" s="45"/>
      <c r="T384" s="45"/>
      <c r="U384" s="45"/>
      <c r="V384" s="45"/>
    </row>
    <row r="385" spans="1:22" ht="43.5" customHeight="1">
      <c r="A385" s="56"/>
      <c r="B385" s="127" t="s">
        <v>338</v>
      </c>
      <c r="C385" s="114"/>
      <c r="D385" s="115">
        <f t="shared" ref="D385:V386" si="221">D386</f>
        <v>13</v>
      </c>
      <c r="E385" s="115">
        <f t="shared" si="221"/>
        <v>2940</v>
      </c>
      <c r="F385" s="115">
        <f t="shared" si="221"/>
        <v>2940</v>
      </c>
      <c r="G385" s="115">
        <f t="shared" si="221"/>
        <v>578.88</v>
      </c>
      <c r="H385" s="115">
        <f t="shared" si="221"/>
        <v>7769</v>
      </c>
      <c r="I385" s="115">
        <f t="shared" si="221"/>
        <v>7769</v>
      </c>
      <c r="J385" s="115">
        <f t="shared" si="221"/>
        <v>7769</v>
      </c>
      <c r="K385" s="115">
        <f t="shared" si="221"/>
        <v>3230</v>
      </c>
      <c r="L385" s="115">
        <f t="shared" si="221"/>
        <v>1816</v>
      </c>
      <c r="M385" s="115">
        <f t="shared" si="221"/>
        <v>1816</v>
      </c>
      <c r="N385" s="115">
        <f t="shared" si="221"/>
        <v>907</v>
      </c>
      <c r="O385" s="39">
        <f t="shared" si="202"/>
        <v>7769</v>
      </c>
      <c r="P385" s="39">
        <f t="shared" si="203"/>
        <v>0</v>
      </c>
      <c r="Q385" s="115">
        <f t="shared" si="221"/>
        <v>0</v>
      </c>
      <c r="R385" s="115">
        <f t="shared" si="221"/>
        <v>0</v>
      </c>
      <c r="S385" s="115">
        <f t="shared" si="221"/>
        <v>0</v>
      </c>
      <c r="T385" s="115">
        <f t="shared" si="221"/>
        <v>0</v>
      </c>
      <c r="U385" s="115">
        <f t="shared" si="221"/>
        <v>0</v>
      </c>
      <c r="V385" s="115">
        <f t="shared" si="221"/>
        <v>0</v>
      </c>
    </row>
    <row r="386" spans="1:22" ht="17.25" customHeight="1">
      <c r="A386" s="56"/>
      <c r="B386" s="42" t="s">
        <v>257</v>
      </c>
      <c r="C386" s="43"/>
      <c r="D386" s="55">
        <f t="shared" si="221"/>
        <v>13</v>
      </c>
      <c r="E386" s="55">
        <f t="shared" si="221"/>
        <v>2940</v>
      </c>
      <c r="F386" s="55">
        <f t="shared" si="221"/>
        <v>2940</v>
      </c>
      <c r="G386" s="55">
        <f t="shared" si="221"/>
        <v>578.88</v>
      </c>
      <c r="H386" s="55">
        <f t="shared" si="221"/>
        <v>7769</v>
      </c>
      <c r="I386" s="55">
        <f t="shared" si="221"/>
        <v>7769</v>
      </c>
      <c r="J386" s="55">
        <f t="shared" si="221"/>
        <v>7769</v>
      </c>
      <c r="K386" s="55">
        <f t="shared" si="221"/>
        <v>3230</v>
      </c>
      <c r="L386" s="55">
        <f t="shared" si="221"/>
        <v>1816</v>
      </c>
      <c r="M386" s="55">
        <f t="shared" si="221"/>
        <v>1816</v>
      </c>
      <c r="N386" s="55">
        <f t="shared" si="221"/>
        <v>907</v>
      </c>
      <c r="O386" s="39">
        <f t="shared" si="202"/>
        <v>7769</v>
      </c>
      <c r="P386" s="39">
        <f t="shared" si="203"/>
        <v>0</v>
      </c>
      <c r="Q386" s="55">
        <f t="shared" si="221"/>
        <v>0</v>
      </c>
      <c r="R386" s="55">
        <f t="shared" si="221"/>
        <v>0</v>
      </c>
      <c r="S386" s="55">
        <f t="shared" si="221"/>
        <v>0</v>
      </c>
      <c r="T386" s="55">
        <f t="shared" si="221"/>
        <v>0</v>
      </c>
      <c r="U386" s="55">
        <f t="shared" si="221"/>
        <v>0</v>
      </c>
      <c r="V386" s="55">
        <f t="shared" si="221"/>
        <v>0</v>
      </c>
    </row>
    <row r="387" spans="1:22" ht="24.75" customHeight="1">
      <c r="A387" s="56"/>
      <c r="B387" s="31" t="s">
        <v>291</v>
      </c>
      <c r="C387" s="43">
        <v>58</v>
      </c>
      <c r="D387" s="55">
        <f t="shared" ref="D387:V387" si="222">D388+D389+D390</f>
        <v>13</v>
      </c>
      <c r="E387" s="55">
        <f t="shared" si="222"/>
        <v>2940</v>
      </c>
      <c r="F387" s="55">
        <f t="shared" si="222"/>
        <v>2940</v>
      </c>
      <c r="G387" s="55">
        <f t="shared" si="222"/>
        <v>578.88</v>
      </c>
      <c r="H387" s="55">
        <f t="shared" si="222"/>
        <v>7769</v>
      </c>
      <c r="I387" s="55">
        <f t="shared" si="222"/>
        <v>7769</v>
      </c>
      <c r="J387" s="55">
        <f t="shared" si="222"/>
        <v>7769</v>
      </c>
      <c r="K387" s="55">
        <f t="shared" si="222"/>
        <v>3230</v>
      </c>
      <c r="L387" s="55">
        <f t="shared" si="222"/>
        <v>1816</v>
      </c>
      <c r="M387" s="55">
        <f t="shared" si="222"/>
        <v>1816</v>
      </c>
      <c r="N387" s="55">
        <f t="shared" si="222"/>
        <v>907</v>
      </c>
      <c r="O387" s="39">
        <f t="shared" si="202"/>
        <v>7769</v>
      </c>
      <c r="P387" s="39">
        <f t="shared" si="203"/>
        <v>0</v>
      </c>
      <c r="Q387" s="55">
        <f t="shared" ref="Q387" si="223">Q388+Q389+Q390</f>
        <v>0</v>
      </c>
      <c r="R387" s="55">
        <f t="shared" si="222"/>
        <v>0</v>
      </c>
      <c r="S387" s="55">
        <f t="shared" si="222"/>
        <v>0</v>
      </c>
      <c r="T387" s="55">
        <f t="shared" si="222"/>
        <v>0</v>
      </c>
      <c r="U387" s="55">
        <f t="shared" si="222"/>
        <v>0</v>
      </c>
      <c r="V387" s="55">
        <f t="shared" si="222"/>
        <v>0</v>
      </c>
    </row>
    <row r="388" spans="1:22" ht="17.25" customHeight="1">
      <c r="A388" s="56"/>
      <c r="B388" s="42" t="s">
        <v>294</v>
      </c>
      <c r="C388" s="43" t="s">
        <v>295</v>
      </c>
      <c r="D388" s="44">
        <v>3</v>
      </c>
      <c r="E388" s="45">
        <v>840</v>
      </c>
      <c r="F388" s="45">
        <v>840</v>
      </c>
      <c r="G388" s="45">
        <v>165.39</v>
      </c>
      <c r="H388" s="45">
        <v>803</v>
      </c>
      <c r="I388" s="45">
        <v>803</v>
      </c>
      <c r="J388" s="45">
        <v>803</v>
      </c>
      <c r="K388" s="45">
        <v>201</v>
      </c>
      <c r="L388" s="45">
        <v>241</v>
      </c>
      <c r="M388" s="45">
        <v>241</v>
      </c>
      <c r="N388" s="45">
        <v>120</v>
      </c>
      <c r="O388" s="39">
        <f t="shared" si="202"/>
        <v>803</v>
      </c>
      <c r="P388" s="39">
        <f t="shared" si="203"/>
        <v>0</v>
      </c>
      <c r="Q388" s="45"/>
      <c r="R388" s="45"/>
      <c r="S388" s="45"/>
      <c r="T388" s="45"/>
      <c r="U388" s="45"/>
      <c r="V388" s="45"/>
    </row>
    <row r="389" spans="1:22" ht="17.25" customHeight="1">
      <c r="A389" s="56"/>
      <c r="B389" s="42" t="s">
        <v>297</v>
      </c>
      <c r="C389" s="43" t="s">
        <v>298</v>
      </c>
      <c r="D389" s="44">
        <v>9</v>
      </c>
      <c r="E389" s="45">
        <v>2100</v>
      </c>
      <c r="F389" s="45">
        <v>2100</v>
      </c>
      <c r="G389" s="45">
        <v>413.49</v>
      </c>
      <c r="H389" s="45">
        <f>5250+1716</f>
        <v>6966</v>
      </c>
      <c r="I389" s="45">
        <f>5250+1716</f>
        <v>6966</v>
      </c>
      <c r="J389" s="45">
        <f>5250+1716</f>
        <v>6966</v>
      </c>
      <c r="K389" s="45">
        <f>1313+1716</f>
        <v>3029</v>
      </c>
      <c r="L389" s="45">
        <v>1575</v>
      </c>
      <c r="M389" s="45">
        <v>1575</v>
      </c>
      <c r="N389" s="45">
        <v>787</v>
      </c>
      <c r="O389" s="39">
        <f t="shared" si="202"/>
        <v>6966</v>
      </c>
      <c r="P389" s="39">
        <f t="shared" si="203"/>
        <v>0</v>
      </c>
      <c r="Q389" s="45"/>
      <c r="R389" s="45"/>
      <c r="S389" s="45"/>
      <c r="T389" s="45"/>
      <c r="U389" s="45"/>
      <c r="V389" s="45"/>
    </row>
    <row r="390" spans="1:22" ht="17.25" customHeight="1">
      <c r="A390" s="56"/>
      <c r="B390" s="42" t="s">
        <v>300</v>
      </c>
      <c r="C390" s="43" t="s">
        <v>301</v>
      </c>
      <c r="D390" s="44">
        <v>1</v>
      </c>
      <c r="E390" s="45"/>
      <c r="F390" s="45"/>
      <c r="G390" s="45"/>
      <c r="H390" s="45">
        <v>0</v>
      </c>
      <c r="I390" s="45">
        <v>0</v>
      </c>
      <c r="J390" s="45">
        <v>0</v>
      </c>
      <c r="K390" s="45">
        <v>0</v>
      </c>
      <c r="L390" s="45">
        <v>0</v>
      </c>
      <c r="M390" s="45">
        <v>0</v>
      </c>
      <c r="N390" s="45">
        <v>0</v>
      </c>
      <c r="O390" s="39">
        <f t="shared" si="202"/>
        <v>0</v>
      </c>
      <c r="P390" s="39">
        <f t="shared" si="203"/>
        <v>0</v>
      </c>
      <c r="Q390" s="45"/>
      <c r="R390" s="45"/>
      <c r="S390" s="45"/>
      <c r="T390" s="45"/>
      <c r="U390" s="45"/>
      <c r="V390" s="45"/>
    </row>
    <row r="391" spans="1:22" ht="39" hidden="1" customHeight="1">
      <c r="A391" s="56"/>
      <c r="B391" s="127" t="s">
        <v>339</v>
      </c>
      <c r="C391" s="115"/>
      <c r="D391" s="115">
        <f t="shared" ref="D391:V392" si="224">D392</f>
        <v>759</v>
      </c>
      <c r="E391" s="115">
        <f t="shared" si="224"/>
        <v>680</v>
      </c>
      <c r="F391" s="115">
        <f t="shared" si="224"/>
        <v>680</v>
      </c>
      <c r="G391" s="115">
        <f t="shared" si="224"/>
        <v>453.82</v>
      </c>
      <c r="H391" s="115">
        <f t="shared" si="224"/>
        <v>0</v>
      </c>
      <c r="I391" s="115">
        <f t="shared" si="224"/>
        <v>0</v>
      </c>
      <c r="J391" s="115">
        <f t="shared" si="224"/>
        <v>0</v>
      </c>
      <c r="K391" s="115">
        <f t="shared" si="224"/>
        <v>0</v>
      </c>
      <c r="L391" s="115">
        <f t="shared" si="224"/>
        <v>0</v>
      </c>
      <c r="M391" s="115">
        <f t="shared" si="224"/>
        <v>0</v>
      </c>
      <c r="N391" s="115">
        <f t="shared" si="224"/>
        <v>0</v>
      </c>
      <c r="O391" s="39">
        <f t="shared" si="202"/>
        <v>0</v>
      </c>
      <c r="P391" s="39">
        <f t="shared" si="203"/>
        <v>0</v>
      </c>
      <c r="Q391" s="115">
        <f t="shared" si="224"/>
        <v>0</v>
      </c>
      <c r="R391" s="115">
        <f t="shared" si="224"/>
        <v>0</v>
      </c>
      <c r="S391" s="115">
        <f t="shared" si="224"/>
        <v>0</v>
      </c>
      <c r="T391" s="115">
        <f t="shared" si="224"/>
        <v>0</v>
      </c>
      <c r="U391" s="115">
        <f t="shared" si="224"/>
        <v>0</v>
      </c>
      <c r="V391" s="115">
        <f t="shared" si="224"/>
        <v>0</v>
      </c>
    </row>
    <row r="392" spans="1:22" ht="17.25" hidden="1" customHeight="1">
      <c r="A392" s="56"/>
      <c r="B392" s="42" t="s">
        <v>257</v>
      </c>
      <c r="C392" s="43"/>
      <c r="D392" s="55">
        <f t="shared" si="224"/>
        <v>759</v>
      </c>
      <c r="E392" s="55">
        <f t="shared" si="224"/>
        <v>680</v>
      </c>
      <c r="F392" s="55">
        <f t="shared" si="224"/>
        <v>680</v>
      </c>
      <c r="G392" s="55">
        <f t="shared" si="224"/>
        <v>453.82</v>
      </c>
      <c r="H392" s="55">
        <f t="shared" si="224"/>
        <v>0</v>
      </c>
      <c r="I392" s="55">
        <f t="shared" si="224"/>
        <v>0</v>
      </c>
      <c r="J392" s="55">
        <f t="shared" si="224"/>
        <v>0</v>
      </c>
      <c r="K392" s="55">
        <f t="shared" si="224"/>
        <v>0</v>
      </c>
      <c r="L392" s="55">
        <f t="shared" si="224"/>
        <v>0</v>
      </c>
      <c r="M392" s="55">
        <f t="shared" si="224"/>
        <v>0</v>
      </c>
      <c r="N392" s="55">
        <f t="shared" si="224"/>
        <v>0</v>
      </c>
      <c r="O392" s="39">
        <f t="shared" si="202"/>
        <v>0</v>
      </c>
      <c r="P392" s="39">
        <f t="shared" si="203"/>
        <v>0</v>
      </c>
      <c r="Q392" s="55">
        <f t="shared" si="224"/>
        <v>0</v>
      </c>
      <c r="R392" s="55">
        <f t="shared" si="224"/>
        <v>0</v>
      </c>
      <c r="S392" s="55">
        <f t="shared" si="224"/>
        <v>0</v>
      </c>
      <c r="T392" s="55">
        <f t="shared" si="224"/>
        <v>0</v>
      </c>
      <c r="U392" s="55">
        <f t="shared" si="224"/>
        <v>0</v>
      </c>
      <c r="V392" s="55">
        <f t="shared" si="224"/>
        <v>0</v>
      </c>
    </row>
    <row r="393" spans="1:22" ht="28.5" hidden="1" customHeight="1">
      <c r="A393" s="56"/>
      <c r="B393" s="31" t="s">
        <v>291</v>
      </c>
      <c r="C393" s="43">
        <v>58</v>
      </c>
      <c r="D393" s="55">
        <f t="shared" ref="D393:V393" si="225">D394+D395+D396</f>
        <v>759</v>
      </c>
      <c r="E393" s="55">
        <f t="shared" si="225"/>
        <v>680</v>
      </c>
      <c r="F393" s="55">
        <f t="shared" si="225"/>
        <v>680</v>
      </c>
      <c r="G393" s="55">
        <f t="shared" si="225"/>
        <v>453.82</v>
      </c>
      <c r="H393" s="55">
        <f t="shared" si="225"/>
        <v>0</v>
      </c>
      <c r="I393" s="55">
        <f t="shared" si="225"/>
        <v>0</v>
      </c>
      <c r="J393" s="55">
        <f t="shared" si="225"/>
        <v>0</v>
      </c>
      <c r="K393" s="55">
        <f t="shared" si="225"/>
        <v>0</v>
      </c>
      <c r="L393" s="55">
        <f t="shared" si="225"/>
        <v>0</v>
      </c>
      <c r="M393" s="55">
        <f t="shared" si="225"/>
        <v>0</v>
      </c>
      <c r="N393" s="55">
        <f t="shared" si="225"/>
        <v>0</v>
      </c>
      <c r="O393" s="39">
        <f t="shared" si="202"/>
        <v>0</v>
      </c>
      <c r="P393" s="39">
        <f t="shared" si="203"/>
        <v>0</v>
      </c>
      <c r="Q393" s="55">
        <f t="shared" ref="Q393" si="226">Q394+Q395+Q396</f>
        <v>0</v>
      </c>
      <c r="R393" s="55">
        <f t="shared" si="225"/>
        <v>0</v>
      </c>
      <c r="S393" s="55">
        <f t="shared" si="225"/>
        <v>0</v>
      </c>
      <c r="T393" s="55">
        <f t="shared" si="225"/>
        <v>0</v>
      </c>
      <c r="U393" s="55">
        <f t="shared" si="225"/>
        <v>0</v>
      </c>
      <c r="V393" s="55">
        <f t="shared" si="225"/>
        <v>0</v>
      </c>
    </row>
    <row r="394" spans="1:22" ht="17.25" hidden="1" customHeight="1">
      <c r="A394" s="56"/>
      <c r="B394" s="42" t="s">
        <v>294</v>
      </c>
      <c r="C394" s="43" t="s">
        <v>303</v>
      </c>
      <c r="D394" s="44">
        <v>83</v>
      </c>
      <c r="E394" s="45">
        <v>88</v>
      </c>
      <c r="F394" s="45">
        <v>88</v>
      </c>
      <c r="G394" s="45">
        <v>48.45</v>
      </c>
      <c r="H394" s="45">
        <v>0</v>
      </c>
      <c r="I394" s="45">
        <v>0</v>
      </c>
      <c r="J394" s="45">
        <v>0</v>
      </c>
      <c r="K394" s="45">
        <v>0</v>
      </c>
      <c r="L394" s="45">
        <v>0</v>
      </c>
      <c r="M394" s="45">
        <v>0</v>
      </c>
      <c r="N394" s="45">
        <v>0</v>
      </c>
      <c r="O394" s="39">
        <f t="shared" si="202"/>
        <v>0</v>
      </c>
      <c r="P394" s="39">
        <f t="shared" si="203"/>
        <v>0</v>
      </c>
      <c r="Q394" s="45"/>
      <c r="R394" s="45"/>
      <c r="S394" s="45"/>
      <c r="T394" s="45"/>
      <c r="U394" s="45"/>
      <c r="V394" s="45"/>
    </row>
    <row r="395" spans="1:22" ht="17.25" hidden="1" customHeight="1">
      <c r="A395" s="56"/>
      <c r="B395" s="42" t="s">
        <v>297</v>
      </c>
      <c r="C395" s="43" t="s">
        <v>304</v>
      </c>
      <c r="D395" s="44">
        <v>676</v>
      </c>
      <c r="E395" s="45">
        <v>578</v>
      </c>
      <c r="F395" s="45">
        <v>578</v>
      </c>
      <c r="G395" s="45">
        <v>405.37</v>
      </c>
      <c r="H395" s="45">
        <v>0</v>
      </c>
      <c r="I395" s="45">
        <v>0</v>
      </c>
      <c r="J395" s="45">
        <v>0</v>
      </c>
      <c r="K395" s="45">
        <v>0</v>
      </c>
      <c r="L395" s="45">
        <v>0</v>
      </c>
      <c r="M395" s="45">
        <v>0</v>
      </c>
      <c r="N395" s="45">
        <v>0</v>
      </c>
      <c r="O395" s="39">
        <f t="shared" ref="O395:O458" si="227">K395+L395+M395+N395</f>
        <v>0</v>
      </c>
      <c r="P395" s="39">
        <f t="shared" ref="P395:P458" si="228">I395-O395</f>
        <v>0</v>
      </c>
      <c r="Q395" s="45"/>
      <c r="R395" s="45"/>
      <c r="S395" s="45"/>
      <c r="T395" s="45"/>
      <c r="U395" s="45"/>
      <c r="V395" s="45"/>
    </row>
    <row r="396" spans="1:22" ht="17.25" hidden="1" customHeight="1">
      <c r="A396" s="56"/>
      <c r="B396" s="42" t="s">
        <v>300</v>
      </c>
      <c r="C396" s="43" t="s">
        <v>305</v>
      </c>
      <c r="D396" s="44">
        <v>0</v>
      </c>
      <c r="E396" s="45">
        <v>14</v>
      </c>
      <c r="F396" s="45">
        <v>14</v>
      </c>
      <c r="G396" s="45">
        <v>0</v>
      </c>
      <c r="H396" s="45">
        <v>0</v>
      </c>
      <c r="I396" s="45">
        <v>0</v>
      </c>
      <c r="J396" s="45">
        <v>0</v>
      </c>
      <c r="K396" s="45">
        <v>0</v>
      </c>
      <c r="L396" s="45">
        <v>0</v>
      </c>
      <c r="M396" s="45">
        <v>0</v>
      </c>
      <c r="N396" s="45">
        <v>0</v>
      </c>
      <c r="O396" s="39">
        <f t="shared" si="227"/>
        <v>0</v>
      </c>
      <c r="P396" s="39">
        <f t="shared" si="228"/>
        <v>0</v>
      </c>
      <c r="Q396" s="45"/>
      <c r="R396" s="45"/>
      <c r="S396" s="45"/>
      <c r="T396" s="45"/>
      <c r="U396" s="45"/>
      <c r="V396" s="45"/>
    </row>
    <row r="397" spans="1:22" ht="41.25" customHeight="1">
      <c r="A397" s="56"/>
      <c r="B397" s="127" t="s">
        <v>340</v>
      </c>
      <c r="C397" s="114"/>
      <c r="D397" s="115">
        <f t="shared" ref="D397:V398" si="229">D398</f>
        <v>2</v>
      </c>
      <c r="E397" s="115">
        <f t="shared" si="229"/>
        <v>3747</v>
      </c>
      <c r="F397" s="115">
        <f t="shared" si="229"/>
        <v>3747</v>
      </c>
      <c r="G397" s="115">
        <f t="shared" si="229"/>
        <v>375.04999999999995</v>
      </c>
      <c r="H397" s="115">
        <f t="shared" si="229"/>
        <v>12369</v>
      </c>
      <c r="I397" s="115">
        <f t="shared" si="229"/>
        <v>9948</v>
      </c>
      <c r="J397" s="115">
        <f t="shared" si="229"/>
        <v>9948</v>
      </c>
      <c r="K397" s="115">
        <f t="shared" si="229"/>
        <v>2838</v>
      </c>
      <c r="L397" s="115">
        <f t="shared" si="229"/>
        <v>2985</v>
      </c>
      <c r="M397" s="115">
        <f t="shared" si="229"/>
        <v>2985</v>
      </c>
      <c r="N397" s="115">
        <f t="shared" si="229"/>
        <v>1140</v>
      </c>
      <c r="O397" s="39">
        <f t="shared" si="227"/>
        <v>9948</v>
      </c>
      <c r="P397" s="39">
        <f t="shared" si="228"/>
        <v>0</v>
      </c>
      <c r="Q397" s="115">
        <f t="shared" si="229"/>
        <v>0</v>
      </c>
      <c r="R397" s="115">
        <f t="shared" si="229"/>
        <v>0</v>
      </c>
      <c r="S397" s="115">
        <f t="shared" si="229"/>
        <v>0</v>
      </c>
      <c r="T397" s="115">
        <f t="shared" si="229"/>
        <v>0</v>
      </c>
      <c r="U397" s="115">
        <f t="shared" si="229"/>
        <v>0</v>
      </c>
      <c r="V397" s="115">
        <f t="shared" si="229"/>
        <v>0</v>
      </c>
    </row>
    <row r="398" spans="1:22" ht="17.25" customHeight="1">
      <c r="A398" s="56"/>
      <c r="B398" s="42" t="s">
        <v>257</v>
      </c>
      <c r="C398" s="43"/>
      <c r="D398" s="55">
        <f t="shared" si="229"/>
        <v>2</v>
      </c>
      <c r="E398" s="55">
        <f t="shared" si="229"/>
        <v>3747</v>
      </c>
      <c r="F398" s="55">
        <f t="shared" si="229"/>
        <v>3747</v>
      </c>
      <c r="G398" s="55">
        <f t="shared" si="229"/>
        <v>375.04999999999995</v>
      </c>
      <c r="H398" s="55">
        <f t="shared" si="229"/>
        <v>12369</v>
      </c>
      <c r="I398" s="55">
        <f t="shared" si="229"/>
        <v>9948</v>
      </c>
      <c r="J398" s="55">
        <f t="shared" si="229"/>
        <v>9948</v>
      </c>
      <c r="K398" s="55">
        <f t="shared" si="229"/>
        <v>2838</v>
      </c>
      <c r="L398" s="55">
        <f t="shared" si="229"/>
        <v>2985</v>
      </c>
      <c r="M398" s="55">
        <f t="shared" si="229"/>
        <v>2985</v>
      </c>
      <c r="N398" s="55">
        <f t="shared" si="229"/>
        <v>1140</v>
      </c>
      <c r="O398" s="39">
        <f t="shared" si="227"/>
        <v>9948</v>
      </c>
      <c r="P398" s="39">
        <f t="shared" si="228"/>
        <v>0</v>
      </c>
      <c r="Q398" s="55">
        <f t="shared" si="229"/>
        <v>0</v>
      </c>
      <c r="R398" s="55">
        <f t="shared" si="229"/>
        <v>0</v>
      </c>
      <c r="S398" s="55">
        <f t="shared" si="229"/>
        <v>0</v>
      </c>
      <c r="T398" s="55">
        <f t="shared" si="229"/>
        <v>0</v>
      </c>
      <c r="U398" s="55">
        <f t="shared" si="229"/>
        <v>0</v>
      </c>
      <c r="V398" s="55">
        <f t="shared" si="229"/>
        <v>0</v>
      </c>
    </row>
    <row r="399" spans="1:22" ht="26.25" customHeight="1">
      <c r="A399" s="56"/>
      <c r="B399" s="31" t="s">
        <v>291</v>
      </c>
      <c r="C399" s="43">
        <v>58</v>
      </c>
      <c r="D399" s="55">
        <f t="shared" ref="D399:V399" si="230">D400+D401+D402</f>
        <v>2</v>
      </c>
      <c r="E399" s="55">
        <f t="shared" si="230"/>
        <v>3747</v>
      </c>
      <c r="F399" s="55">
        <f t="shared" si="230"/>
        <v>3747</v>
      </c>
      <c r="G399" s="55">
        <f t="shared" si="230"/>
        <v>375.04999999999995</v>
      </c>
      <c r="H399" s="55">
        <f t="shared" si="230"/>
        <v>12369</v>
      </c>
      <c r="I399" s="55">
        <f t="shared" si="230"/>
        <v>9948</v>
      </c>
      <c r="J399" s="55">
        <f t="shared" si="230"/>
        <v>9948</v>
      </c>
      <c r="K399" s="55">
        <f t="shared" si="230"/>
        <v>2838</v>
      </c>
      <c r="L399" s="55">
        <f t="shared" si="230"/>
        <v>2985</v>
      </c>
      <c r="M399" s="55">
        <f t="shared" si="230"/>
        <v>2985</v>
      </c>
      <c r="N399" s="55">
        <f t="shared" si="230"/>
        <v>1140</v>
      </c>
      <c r="O399" s="39">
        <f t="shared" si="227"/>
        <v>9948</v>
      </c>
      <c r="P399" s="39">
        <f t="shared" si="228"/>
        <v>0</v>
      </c>
      <c r="Q399" s="55">
        <f t="shared" ref="Q399" si="231">Q400+Q401+Q402</f>
        <v>0</v>
      </c>
      <c r="R399" s="55">
        <f t="shared" si="230"/>
        <v>0</v>
      </c>
      <c r="S399" s="55">
        <f t="shared" si="230"/>
        <v>0</v>
      </c>
      <c r="T399" s="55">
        <f t="shared" si="230"/>
        <v>0</v>
      </c>
      <c r="U399" s="55">
        <f t="shared" si="230"/>
        <v>0</v>
      </c>
      <c r="V399" s="55">
        <f t="shared" si="230"/>
        <v>0</v>
      </c>
    </row>
    <row r="400" spans="1:22" ht="17.25" customHeight="1">
      <c r="A400" s="56"/>
      <c r="B400" s="42" t="s">
        <v>294</v>
      </c>
      <c r="C400" s="43" t="s">
        <v>295</v>
      </c>
      <c r="D400" s="44">
        <v>1</v>
      </c>
      <c r="E400" s="45">
        <v>1069</v>
      </c>
      <c r="F400" s="45">
        <v>1069</v>
      </c>
      <c r="G400" s="45">
        <v>106.84</v>
      </c>
      <c r="H400" s="45">
        <v>2842</v>
      </c>
      <c r="I400" s="45">
        <v>2842</v>
      </c>
      <c r="J400" s="45">
        <v>2842</v>
      </c>
      <c r="K400" s="45">
        <v>761</v>
      </c>
      <c r="L400" s="45">
        <v>853</v>
      </c>
      <c r="M400" s="45">
        <v>853</v>
      </c>
      <c r="N400" s="45">
        <v>375</v>
      </c>
      <c r="O400" s="39">
        <f t="shared" si="227"/>
        <v>2842</v>
      </c>
      <c r="P400" s="39">
        <f t="shared" si="228"/>
        <v>0</v>
      </c>
      <c r="Q400" s="45"/>
      <c r="R400" s="45"/>
      <c r="S400" s="45"/>
      <c r="T400" s="45"/>
      <c r="U400" s="45"/>
      <c r="V400" s="45"/>
    </row>
    <row r="401" spans="1:24" ht="17.25" customHeight="1">
      <c r="A401" s="56"/>
      <c r="B401" s="42" t="s">
        <v>297</v>
      </c>
      <c r="C401" s="43" t="s">
        <v>298</v>
      </c>
      <c r="D401" s="44">
        <v>1</v>
      </c>
      <c r="E401" s="45">
        <v>2673</v>
      </c>
      <c r="F401" s="45">
        <v>2673</v>
      </c>
      <c r="G401" s="45">
        <v>267.08999999999997</v>
      </c>
      <c r="H401" s="45">
        <v>7106</v>
      </c>
      <c r="I401" s="45">
        <v>7106</v>
      </c>
      <c r="J401" s="45">
        <v>7106</v>
      </c>
      <c r="K401" s="45">
        <v>2077</v>
      </c>
      <c r="L401" s="45">
        <v>2132</v>
      </c>
      <c r="M401" s="45">
        <v>2132</v>
      </c>
      <c r="N401" s="45">
        <v>765</v>
      </c>
      <c r="O401" s="39">
        <f t="shared" si="227"/>
        <v>7106</v>
      </c>
      <c r="P401" s="39">
        <f t="shared" si="228"/>
        <v>0</v>
      </c>
      <c r="Q401" s="45"/>
      <c r="R401" s="45"/>
      <c r="S401" s="45"/>
      <c r="T401" s="45"/>
      <c r="U401" s="45"/>
      <c r="V401" s="45"/>
    </row>
    <row r="402" spans="1:24" ht="17.25" customHeight="1">
      <c r="A402" s="56"/>
      <c r="B402" s="42" t="s">
        <v>300</v>
      </c>
      <c r="C402" s="43" t="s">
        <v>301</v>
      </c>
      <c r="D402" s="44"/>
      <c r="E402" s="45">
        <v>5</v>
      </c>
      <c r="F402" s="45">
        <v>5</v>
      </c>
      <c r="G402" s="45">
        <v>1.1200000000000001</v>
      </c>
      <c r="H402" s="45">
        <v>2421</v>
      </c>
      <c r="I402" s="45">
        <v>0</v>
      </c>
      <c r="J402" s="45">
        <v>0</v>
      </c>
      <c r="K402" s="45">
        <v>0</v>
      </c>
      <c r="L402" s="45">
        <v>0</v>
      </c>
      <c r="M402" s="45">
        <v>0</v>
      </c>
      <c r="N402" s="45">
        <v>0</v>
      </c>
      <c r="O402" s="39">
        <f t="shared" si="227"/>
        <v>0</v>
      </c>
      <c r="P402" s="39">
        <f t="shared" si="228"/>
        <v>0</v>
      </c>
      <c r="Q402" s="45"/>
      <c r="R402" s="45"/>
      <c r="S402" s="45"/>
      <c r="T402" s="45"/>
      <c r="U402" s="45"/>
      <c r="V402" s="45"/>
    </row>
    <row r="403" spans="1:24" ht="43.5" customHeight="1">
      <c r="A403" s="56"/>
      <c r="B403" s="127" t="s">
        <v>341</v>
      </c>
      <c r="C403" s="114"/>
      <c r="D403" s="115">
        <f t="shared" ref="D403:V404" si="232">D404</f>
        <v>2</v>
      </c>
      <c r="E403" s="115">
        <f t="shared" si="232"/>
        <v>3227</v>
      </c>
      <c r="F403" s="115">
        <f t="shared" si="232"/>
        <v>3227</v>
      </c>
      <c r="G403" s="115">
        <f t="shared" si="232"/>
        <v>331.13000000000005</v>
      </c>
      <c r="H403" s="115">
        <f t="shared" si="232"/>
        <v>12705</v>
      </c>
      <c r="I403" s="115">
        <f t="shared" si="232"/>
        <v>9988</v>
      </c>
      <c r="J403" s="115">
        <f t="shared" si="232"/>
        <v>9988</v>
      </c>
      <c r="K403" s="115">
        <f t="shared" si="232"/>
        <v>2848</v>
      </c>
      <c r="L403" s="115">
        <f t="shared" si="232"/>
        <v>2996</v>
      </c>
      <c r="M403" s="115">
        <f t="shared" si="232"/>
        <v>2996</v>
      </c>
      <c r="N403" s="115">
        <f t="shared" si="232"/>
        <v>1148</v>
      </c>
      <c r="O403" s="39">
        <f t="shared" si="227"/>
        <v>9988</v>
      </c>
      <c r="P403" s="39">
        <f t="shared" si="228"/>
        <v>0</v>
      </c>
      <c r="Q403" s="115">
        <f t="shared" si="232"/>
        <v>0</v>
      </c>
      <c r="R403" s="115">
        <f t="shared" si="232"/>
        <v>0</v>
      </c>
      <c r="S403" s="115">
        <f t="shared" si="232"/>
        <v>0</v>
      </c>
      <c r="T403" s="115">
        <f t="shared" si="232"/>
        <v>0</v>
      </c>
      <c r="U403" s="115">
        <f t="shared" si="232"/>
        <v>0</v>
      </c>
      <c r="V403" s="115">
        <f t="shared" si="232"/>
        <v>0</v>
      </c>
    </row>
    <row r="404" spans="1:24" ht="17.25" customHeight="1">
      <c r="A404" s="56"/>
      <c r="B404" s="42" t="s">
        <v>257</v>
      </c>
      <c r="C404" s="43"/>
      <c r="D404" s="55">
        <f t="shared" si="232"/>
        <v>2</v>
      </c>
      <c r="E404" s="55">
        <f t="shared" si="232"/>
        <v>3227</v>
      </c>
      <c r="F404" s="55">
        <f t="shared" si="232"/>
        <v>3227</v>
      </c>
      <c r="G404" s="55">
        <f t="shared" si="232"/>
        <v>331.13000000000005</v>
      </c>
      <c r="H404" s="55">
        <f t="shared" si="232"/>
        <v>12705</v>
      </c>
      <c r="I404" s="55">
        <f t="shared" si="232"/>
        <v>9988</v>
      </c>
      <c r="J404" s="55">
        <f t="shared" si="232"/>
        <v>9988</v>
      </c>
      <c r="K404" s="55">
        <f t="shared" si="232"/>
        <v>2848</v>
      </c>
      <c r="L404" s="55">
        <f t="shared" si="232"/>
        <v>2996</v>
      </c>
      <c r="M404" s="55">
        <f t="shared" si="232"/>
        <v>2996</v>
      </c>
      <c r="N404" s="55">
        <f t="shared" si="232"/>
        <v>1148</v>
      </c>
      <c r="O404" s="39">
        <f t="shared" si="227"/>
        <v>9988</v>
      </c>
      <c r="P404" s="39">
        <f t="shared" si="228"/>
        <v>0</v>
      </c>
      <c r="Q404" s="55">
        <f t="shared" si="232"/>
        <v>0</v>
      </c>
      <c r="R404" s="55">
        <f t="shared" si="232"/>
        <v>0</v>
      </c>
      <c r="S404" s="55">
        <f t="shared" si="232"/>
        <v>0</v>
      </c>
      <c r="T404" s="55">
        <f t="shared" si="232"/>
        <v>0</v>
      </c>
      <c r="U404" s="55">
        <f t="shared" si="232"/>
        <v>0</v>
      </c>
      <c r="V404" s="55">
        <f t="shared" si="232"/>
        <v>0</v>
      </c>
    </row>
    <row r="405" spans="1:24" ht="26.25" customHeight="1">
      <c r="A405" s="56"/>
      <c r="B405" s="31" t="s">
        <v>291</v>
      </c>
      <c r="C405" s="43">
        <v>58</v>
      </c>
      <c r="D405" s="55">
        <f t="shared" ref="D405:V405" si="233">D406+D407+D408</f>
        <v>2</v>
      </c>
      <c r="E405" s="55">
        <f t="shared" si="233"/>
        <v>3227</v>
      </c>
      <c r="F405" s="55">
        <f t="shared" si="233"/>
        <v>3227</v>
      </c>
      <c r="G405" s="55">
        <f t="shared" si="233"/>
        <v>331.13000000000005</v>
      </c>
      <c r="H405" s="55">
        <f t="shared" si="233"/>
        <v>12705</v>
      </c>
      <c r="I405" s="55">
        <f t="shared" si="233"/>
        <v>9988</v>
      </c>
      <c r="J405" s="55">
        <f t="shared" si="233"/>
        <v>9988</v>
      </c>
      <c r="K405" s="55">
        <f t="shared" si="233"/>
        <v>2848</v>
      </c>
      <c r="L405" s="55">
        <f t="shared" si="233"/>
        <v>2996</v>
      </c>
      <c r="M405" s="55">
        <f t="shared" si="233"/>
        <v>2996</v>
      </c>
      <c r="N405" s="55">
        <f t="shared" si="233"/>
        <v>1148</v>
      </c>
      <c r="O405" s="39">
        <f t="shared" si="227"/>
        <v>9988</v>
      </c>
      <c r="P405" s="39">
        <f t="shared" si="228"/>
        <v>0</v>
      </c>
      <c r="Q405" s="55">
        <f t="shared" ref="Q405" si="234">Q406+Q407+Q408</f>
        <v>0</v>
      </c>
      <c r="R405" s="55">
        <f t="shared" si="233"/>
        <v>0</v>
      </c>
      <c r="S405" s="55">
        <f t="shared" si="233"/>
        <v>0</v>
      </c>
      <c r="T405" s="55">
        <f t="shared" si="233"/>
        <v>0</v>
      </c>
      <c r="U405" s="55">
        <f t="shared" si="233"/>
        <v>0</v>
      </c>
      <c r="V405" s="55">
        <f t="shared" si="233"/>
        <v>0</v>
      </c>
    </row>
    <row r="406" spans="1:24" ht="17.25" customHeight="1">
      <c r="A406" s="56"/>
      <c r="B406" s="42" t="s">
        <v>294</v>
      </c>
      <c r="C406" s="43" t="s">
        <v>295</v>
      </c>
      <c r="D406" s="44">
        <v>1</v>
      </c>
      <c r="E406" s="45">
        <v>915</v>
      </c>
      <c r="F406" s="45">
        <v>915</v>
      </c>
      <c r="G406" s="45">
        <v>94.29</v>
      </c>
      <c r="H406" s="45">
        <v>2854</v>
      </c>
      <c r="I406" s="45">
        <v>2854</v>
      </c>
      <c r="J406" s="45">
        <v>2854</v>
      </c>
      <c r="K406" s="45">
        <v>764</v>
      </c>
      <c r="L406" s="45">
        <v>856</v>
      </c>
      <c r="M406" s="45">
        <v>856</v>
      </c>
      <c r="N406" s="45">
        <v>378</v>
      </c>
      <c r="O406" s="39">
        <f t="shared" si="227"/>
        <v>2854</v>
      </c>
      <c r="P406" s="39">
        <f t="shared" si="228"/>
        <v>0</v>
      </c>
      <c r="Q406" s="45"/>
      <c r="R406" s="45"/>
      <c r="S406" s="45"/>
      <c r="T406" s="45"/>
      <c r="U406" s="45"/>
      <c r="V406" s="45"/>
    </row>
    <row r="407" spans="1:24" ht="17.25" customHeight="1">
      <c r="A407" s="56"/>
      <c r="B407" s="42" t="s">
        <v>297</v>
      </c>
      <c r="C407" s="43" t="s">
        <v>298</v>
      </c>
      <c r="D407" s="44">
        <v>1</v>
      </c>
      <c r="E407" s="45">
        <v>2287</v>
      </c>
      <c r="F407" s="45">
        <v>2287</v>
      </c>
      <c r="G407" s="45">
        <v>235.74</v>
      </c>
      <c r="H407" s="45">
        <v>7134</v>
      </c>
      <c r="I407" s="45">
        <v>7134</v>
      </c>
      <c r="J407" s="45">
        <v>7134</v>
      </c>
      <c r="K407" s="45">
        <v>2084</v>
      </c>
      <c r="L407" s="45">
        <v>2140</v>
      </c>
      <c r="M407" s="45">
        <v>2140</v>
      </c>
      <c r="N407" s="45">
        <v>770</v>
      </c>
      <c r="O407" s="39">
        <f t="shared" si="227"/>
        <v>7134</v>
      </c>
      <c r="P407" s="39">
        <f t="shared" si="228"/>
        <v>0</v>
      </c>
      <c r="Q407" s="45"/>
      <c r="R407" s="45"/>
      <c r="S407" s="45"/>
      <c r="T407" s="45"/>
      <c r="U407" s="45"/>
      <c r="V407" s="45"/>
    </row>
    <row r="408" spans="1:24" ht="17.25" customHeight="1">
      <c r="A408" s="56"/>
      <c r="B408" s="42" t="s">
        <v>300</v>
      </c>
      <c r="C408" s="43" t="s">
        <v>301</v>
      </c>
      <c r="D408" s="44"/>
      <c r="E408" s="45">
        <v>25</v>
      </c>
      <c r="F408" s="45">
        <v>25</v>
      </c>
      <c r="G408" s="45">
        <v>1.1000000000000001</v>
      </c>
      <c r="H408" s="45">
        <v>2717</v>
      </c>
      <c r="I408" s="45">
        <v>0</v>
      </c>
      <c r="J408" s="45">
        <v>0</v>
      </c>
      <c r="K408" s="45">
        <v>0</v>
      </c>
      <c r="L408" s="45">
        <v>0</v>
      </c>
      <c r="M408" s="45">
        <v>0</v>
      </c>
      <c r="N408" s="45">
        <v>0</v>
      </c>
      <c r="O408" s="39">
        <f t="shared" si="227"/>
        <v>0</v>
      </c>
      <c r="P408" s="39">
        <f t="shared" si="228"/>
        <v>0</v>
      </c>
      <c r="Q408" s="45"/>
      <c r="R408" s="45"/>
      <c r="S408" s="45"/>
      <c r="T408" s="45"/>
      <c r="U408" s="45"/>
      <c r="V408" s="45"/>
    </row>
    <row r="409" spans="1:24" ht="62.25" customHeight="1">
      <c r="A409" s="56"/>
      <c r="B409" s="127" t="s">
        <v>342</v>
      </c>
      <c r="C409" s="128"/>
      <c r="D409" s="131">
        <f>D410</f>
        <v>0</v>
      </c>
      <c r="E409" s="131">
        <f t="shared" ref="E409:V410" si="235">E410</f>
        <v>0</v>
      </c>
      <c r="F409" s="132">
        <f t="shared" si="235"/>
        <v>3</v>
      </c>
      <c r="G409" s="132">
        <f t="shared" si="235"/>
        <v>0</v>
      </c>
      <c r="H409" s="132">
        <f t="shared" si="235"/>
        <v>9358</v>
      </c>
      <c r="I409" s="132">
        <f t="shared" si="235"/>
        <v>9358</v>
      </c>
      <c r="J409" s="132">
        <f t="shared" si="235"/>
        <v>9358</v>
      </c>
      <c r="K409" s="132">
        <f t="shared" si="235"/>
        <v>2340</v>
      </c>
      <c r="L409" s="132">
        <f t="shared" si="235"/>
        <v>2807</v>
      </c>
      <c r="M409" s="132">
        <f t="shared" si="235"/>
        <v>2807</v>
      </c>
      <c r="N409" s="132">
        <f t="shared" si="235"/>
        <v>1404</v>
      </c>
      <c r="O409" s="39">
        <f t="shared" si="227"/>
        <v>9358</v>
      </c>
      <c r="P409" s="39">
        <f t="shared" si="228"/>
        <v>0</v>
      </c>
      <c r="Q409" s="132">
        <f t="shared" si="235"/>
        <v>0</v>
      </c>
      <c r="R409" s="132">
        <f t="shared" si="235"/>
        <v>0</v>
      </c>
      <c r="S409" s="132">
        <f t="shared" si="235"/>
        <v>0</v>
      </c>
      <c r="T409" s="132">
        <f t="shared" si="235"/>
        <v>0</v>
      </c>
      <c r="U409" s="132">
        <f t="shared" si="235"/>
        <v>0</v>
      </c>
      <c r="V409" s="132">
        <f t="shared" si="235"/>
        <v>0</v>
      </c>
    </row>
    <row r="410" spans="1:24" ht="17.25" customHeight="1">
      <c r="A410" s="56"/>
      <c r="B410" s="42" t="s">
        <v>257</v>
      </c>
      <c r="C410" s="43"/>
      <c r="D410" s="44">
        <f>D411</f>
        <v>0</v>
      </c>
      <c r="E410" s="44">
        <f t="shared" si="235"/>
        <v>0</v>
      </c>
      <c r="F410" s="45">
        <f t="shared" si="235"/>
        <v>3</v>
      </c>
      <c r="G410" s="45">
        <f t="shared" si="235"/>
        <v>0</v>
      </c>
      <c r="H410" s="45">
        <f t="shared" si="235"/>
        <v>9358</v>
      </c>
      <c r="I410" s="45">
        <f t="shared" si="235"/>
        <v>9358</v>
      </c>
      <c r="J410" s="45">
        <f t="shared" si="235"/>
        <v>9358</v>
      </c>
      <c r="K410" s="45">
        <f t="shared" si="235"/>
        <v>2340</v>
      </c>
      <c r="L410" s="45">
        <f t="shared" si="235"/>
        <v>2807</v>
      </c>
      <c r="M410" s="45">
        <f t="shared" si="235"/>
        <v>2807</v>
      </c>
      <c r="N410" s="45">
        <f t="shared" si="235"/>
        <v>1404</v>
      </c>
      <c r="O410" s="39">
        <f t="shared" si="227"/>
        <v>9358</v>
      </c>
      <c r="P410" s="39">
        <f t="shared" si="228"/>
        <v>0</v>
      </c>
      <c r="Q410" s="45">
        <f t="shared" si="235"/>
        <v>0</v>
      </c>
      <c r="R410" s="45">
        <f t="shared" si="235"/>
        <v>0</v>
      </c>
      <c r="S410" s="45">
        <f t="shared" si="235"/>
        <v>0</v>
      </c>
      <c r="T410" s="45">
        <f t="shared" si="235"/>
        <v>0</v>
      </c>
      <c r="U410" s="45">
        <f t="shared" si="235"/>
        <v>0</v>
      </c>
      <c r="V410" s="45">
        <f t="shared" si="235"/>
        <v>0</v>
      </c>
    </row>
    <row r="411" spans="1:24" ht="27" customHeight="1">
      <c r="A411" s="56"/>
      <c r="B411" s="31" t="s">
        <v>291</v>
      </c>
      <c r="C411" s="43">
        <v>58</v>
      </c>
      <c r="D411" s="44">
        <f>D412+D413+D414</f>
        <v>0</v>
      </c>
      <c r="E411" s="44">
        <f t="shared" ref="E411:V411" si="236">E412+E413+E414</f>
        <v>0</v>
      </c>
      <c r="F411" s="45">
        <f t="shared" si="236"/>
        <v>3</v>
      </c>
      <c r="G411" s="45">
        <f t="shared" si="236"/>
        <v>0</v>
      </c>
      <c r="H411" s="45">
        <f t="shared" si="236"/>
        <v>9358</v>
      </c>
      <c r="I411" s="45">
        <f t="shared" si="236"/>
        <v>9358</v>
      </c>
      <c r="J411" s="45">
        <f t="shared" si="236"/>
        <v>9358</v>
      </c>
      <c r="K411" s="45">
        <f t="shared" si="236"/>
        <v>2340</v>
      </c>
      <c r="L411" s="45">
        <f t="shared" si="236"/>
        <v>2807</v>
      </c>
      <c r="M411" s="45">
        <f t="shared" si="236"/>
        <v>2807</v>
      </c>
      <c r="N411" s="45">
        <f t="shared" si="236"/>
        <v>1404</v>
      </c>
      <c r="O411" s="39">
        <f t="shared" si="227"/>
        <v>9358</v>
      </c>
      <c r="P411" s="39">
        <f t="shared" si="228"/>
        <v>0</v>
      </c>
      <c r="Q411" s="45">
        <f t="shared" si="236"/>
        <v>0</v>
      </c>
      <c r="R411" s="45">
        <f t="shared" si="236"/>
        <v>0</v>
      </c>
      <c r="S411" s="45">
        <f t="shared" si="236"/>
        <v>0</v>
      </c>
      <c r="T411" s="45">
        <f t="shared" si="236"/>
        <v>0</v>
      </c>
      <c r="U411" s="45">
        <f t="shared" si="236"/>
        <v>0</v>
      </c>
      <c r="V411" s="45">
        <f t="shared" si="236"/>
        <v>0</v>
      </c>
    </row>
    <row r="412" spans="1:24" ht="17.25" customHeight="1">
      <c r="A412" s="56"/>
      <c r="B412" s="42" t="s">
        <v>294</v>
      </c>
      <c r="C412" s="43" t="s">
        <v>295</v>
      </c>
      <c r="D412" s="44"/>
      <c r="E412" s="45"/>
      <c r="F412" s="45"/>
      <c r="G412" s="45"/>
      <c r="H412" s="45">
        <v>0</v>
      </c>
      <c r="I412" s="45">
        <v>0</v>
      </c>
      <c r="J412" s="45">
        <v>0</v>
      </c>
      <c r="K412" s="45">
        <v>0</v>
      </c>
      <c r="L412" s="45">
        <v>0</v>
      </c>
      <c r="M412" s="45">
        <v>0</v>
      </c>
      <c r="N412" s="45">
        <v>0</v>
      </c>
      <c r="O412" s="39">
        <f t="shared" si="227"/>
        <v>0</v>
      </c>
      <c r="P412" s="39">
        <f t="shared" si="228"/>
        <v>0</v>
      </c>
      <c r="Q412" s="45"/>
      <c r="R412" s="45"/>
      <c r="S412" s="45"/>
      <c r="T412" s="45"/>
      <c r="U412" s="45"/>
      <c r="V412" s="45"/>
    </row>
    <row r="413" spans="1:24" ht="17.25" customHeight="1">
      <c r="A413" s="56"/>
      <c r="B413" s="42" t="s">
        <v>297</v>
      </c>
      <c r="C413" s="43" t="s">
        <v>298</v>
      </c>
      <c r="D413" s="44"/>
      <c r="E413" s="45">
        <v>0</v>
      </c>
      <c r="F413" s="45">
        <v>3</v>
      </c>
      <c r="G413" s="45">
        <v>0</v>
      </c>
      <c r="H413" s="45">
        <v>9358</v>
      </c>
      <c r="I413" s="45">
        <v>9358</v>
      </c>
      <c r="J413" s="45">
        <v>9358</v>
      </c>
      <c r="K413" s="45">
        <v>2340</v>
      </c>
      <c r="L413" s="45">
        <v>2807</v>
      </c>
      <c r="M413" s="45">
        <v>2807</v>
      </c>
      <c r="N413" s="45">
        <v>1404</v>
      </c>
      <c r="O413" s="39">
        <f t="shared" si="227"/>
        <v>9358</v>
      </c>
      <c r="P413" s="39">
        <f t="shared" si="228"/>
        <v>0</v>
      </c>
      <c r="Q413" s="45"/>
      <c r="R413" s="45"/>
      <c r="S413" s="45"/>
      <c r="T413" s="45"/>
      <c r="U413" s="45"/>
      <c r="V413" s="45"/>
    </row>
    <row r="414" spans="1:24" ht="17.25" customHeight="1">
      <c r="A414" s="56"/>
      <c r="B414" s="42" t="s">
        <v>300</v>
      </c>
      <c r="C414" s="43" t="s">
        <v>301</v>
      </c>
      <c r="D414" s="44"/>
      <c r="E414" s="45"/>
      <c r="F414" s="45"/>
      <c r="G414" s="45"/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39">
        <f t="shared" si="227"/>
        <v>0</v>
      </c>
      <c r="P414" s="39">
        <f t="shared" si="228"/>
        <v>0</v>
      </c>
      <c r="Q414" s="45"/>
      <c r="R414" s="45"/>
      <c r="S414" s="45"/>
      <c r="T414" s="45"/>
      <c r="U414" s="45"/>
      <c r="V414" s="45"/>
    </row>
    <row r="415" spans="1:24" ht="27.75" customHeight="1">
      <c r="A415" s="56"/>
      <c r="B415" s="133" t="s">
        <v>343</v>
      </c>
      <c r="C415" s="114">
        <v>60</v>
      </c>
      <c r="D415" s="124">
        <f>D416+D417+D418</f>
        <v>0</v>
      </c>
      <c r="E415" s="124">
        <f t="shared" ref="E415:V415" si="237">E416+E417+E418</f>
        <v>0</v>
      </c>
      <c r="F415" s="125">
        <f t="shared" si="237"/>
        <v>0</v>
      </c>
      <c r="G415" s="125">
        <f t="shared" si="237"/>
        <v>0</v>
      </c>
      <c r="H415" s="125">
        <f t="shared" si="237"/>
        <v>300</v>
      </c>
      <c r="I415" s="124">
        <f t="shared" si="237"/>
        <v>300</v>
      </c>
      <c r="J415" s="124">
        <f t="shared" si="237"/>
        <v>300</v>
      </c>
      <c r="K415" s="124">
        <f t="shared" si="237"/>
        <v>0</v>
      </c>
      <c r="L415" s="124">
        <f t="shared" si="237"/>
        <v>0</v>
      </c>
      <c r="M415" s="124">
        <f t="shared" si="237"/>
        <v>150</v>
      </c>
      <c r="N415" s="124">
        <f t="shared" si="237"/>
        <v>150</v>
      </c>
      <c r="O415" s="39">
        <f t="shared" si="227"/>
        <v>300</v>
      </c>
      <c r="P415" s="39">
        <f t="shared" si="228"/>
        <v>0</v>
      </c>
      <c r="Q415" s="124">
        <f t="shared" si="237"/>
        <v>500</v>
      </c>
      <c r="R415" s="124">
        <f t="shared" si="237"/>
        <v>500</v>
      </c>
      <c r="S415" s="124">
        <f>S416+S417+S418</f>
        <v>866</v>
      </c>
      <c r="T415" s="124">
        <f t="shared" si="237"/>
        <v>866</v>
      </c>
      <c r="U415" s="124">
        <f t="shared" si="237"/>
        <v>0</v>
      </c>
      <c r="V415" s="124">
        <f t="shared" si="237"/>
        <v>0</v>
      </c>
      <c r="X415" s="60"/>
    </row>
    <row r="416" spans="1:24" ht="17.25" customHeight="1">
      <c r="A416" s="56"/>
      <c r="B416" s="42" t="s">
        <v>179</v>
      </c>
      <c r="C416" s="43" t="s">
        <v>307</v>
      </c>
      <c r="D416" s="44"/>
      <c r="E416" s="45"/>
      <c r="F416" s="45"/>
      <c r="G416" s="45"/>
      <c r="H416" s="45">
        <v>252</v>
      </c>
      <c r="I416" s="45">
        <v>252</v>
      </c>
      <c r="J416" s="45">
        <v>252</v>
      </c>
      <c r="K416" s="401">
        <v>0</v>
      </c>
      <c r="L416" s="401">
        <v>0</v>
      </c>
      <c r="M416" s="401">
        <v>126</v>
      </c>
      <c r="N416" s="401">
        <v>126</v>
      </c>
      <c r="O416" s="39">
        <f t="shared" si="227"/>
        <v>252</v>
      </c>
      <c r="P416" s="39">
        <f t="shared" si="228"/>
        <v>0</v>
      </c>
      <c r="Q416" s="45">
        <v>420</v>
      </c>
      <c r="R416" s="45">
        <v>420</v>
      </c>
      <c r="S416" s="45">
        <f>494+278</f>
        <v>772</v>
      </c>
      <c r="T416" s="45">
        <f>494+278</f>
        <v>772</v>
      </c>
      <c r="U416" s="45">
        <v>0</v>
      </c>
      <c r="V416" s="45">
        <v>0</v>
      </c>
    </row>
    <row r="417" spans="1:22" ht="17.25" customHeight="1">
      <c r="A417" s="56"/>
      <c r="B417" s="42" t="s">
        <v>181</v>
      </c>
      <c r="C417" s="43" t="s">
        <v>308</v>
      </c>
      <c r="D417" s="44"/>
      <c r="E417" s="45"/>
      <c r="F417" s="45"/>
      <c r="G417" s="45"/>
      <c r="H417" s="45">
        <v>0</v>
      </c>
      <c r="I417" s="45">
        <v>0</v>
      </c>
      <c r="J417" s="45">
        <v>0</v>
      </c>
      <c r="K417" s="401"/>
      <c r="L417" s="401"/>
      <c r="M417" s="401"/>
      <c r="N417" s="401"/>
      <c r="O417" s="39">
        <f t="shared" si="227"/>
        <v>0</v>
      </c>
      <c r="P417" s="39">
        <f t="shared" si="228"/>
        <v>0</v>
      </c>
      <c r="Q417" s="45">
        <v>0</v>
      </c>
      <c r="R417" s="45">
        <v>0</v>
      </c>
      <c r="S417" s="45">
        <v>0</v>
      </c>
      <c r="T417" s="45">
        <v>0</v>
      </c>
      <c r="U417" s="45">
        <v>0</v>
      </c>
      <c r="V417" s="45">
        <v>0</v>
      </c>
    </row>
    <row r="418" spans="1:22" ht="15" customHeight="1">
      <c r="A418" s="56"/>
      <c r="B418" s="42" t="s">
        <v>183</v>
      </c>
      <c r="C418" s="43" t="s">
        <v>309</v>
      </c>
      <c r="D418" s="44"/>
      <c r="E418" s="45"/>
      <c r="F418" s="45"/>
      <c r="G418" s="45"/>
      <c r="H418" s="45">
        <v>48</v>
      </c>
      <c r="I418" s="45">
        <v>48</v>
      </c>
      <c r="J418" s="45">
        <v>48</v>
      </c>
      <c r="K418" s="401"/>
      <c r="L418" s="401">
        <v>0</v>
      </c>
      <c r="M418" s="401">
        <v>24</v>
      </c>
      <c r="N418" s="401">
        <v>24</v>
      </c>
      <c r="O418" s="39">
        <f t="shared" si="227"/>
        <v>48</v>
      </c>
      <c r="P418" s="39">
        <f t="shared" si="228"/>
        <v>0</v>
      </c>
      <c r="Q418" s="45">
        <v>80</v>
      </c>
      <c r="R418" s="45">
        <v>80</v>
      </c>
      <c r="S418" s="45">
        <v>94</v>
      </c>
      <c r="T418" s="45">
        <v>94</v>
      </c>
      <c r="U418" s="45">
        <v>0</v>
      </c>
      <c r="V418" s="45">
        <v>0</v>
      </c>
    </row>
    <row r="419" spans="1:22" ht="14.25">
      <c r="A419" s="97">
        <v>2</v>
      </c>
      <c r="B419" s="134" t="s">
        <v>344</v>
      </c>
      <c r="C419" s="107" t="s">
        <v>345</v>
      </c>
      <c r="D419" s="108">
        <f t="shared" ref="D419:V419" si="238">D420+D424+D433+D439+D443</f>
        <v>8596</v>
      </c>
      <c r="E419" s="108">
        <f t="shared" si="238"/>
        <v>9370</v>
      </c>
      <c r="F419" s="108">
        <f t="shared" si="238"/>
        <v>9373</v>
      </c>
      <c r="G419" s="108">
        <f t="shared" si="238"/>
        <v>8667</v>
      </c>
      <c r="H419" s="108">
        <f t="shared" si="238"/>
        <v>10306</v>
      </c>
      <c r="I419" s="108">
        <f t="shared" si="238"/>
        <v>9788</v>
      </c>
      <c r="J419" s="108">
        <f t="shared" si="238"/>
        <v>9788</v>
      </c>
      <c r="K419" s="108">
        <f t="shared" si="238"/>
        <v>2620</v>
      </c>
      <c r="L419" s="108">
        <f t="shared" si="238"/>
        <v>2665</v>
      </c>
      <c r="M419" s="108">
        <f t="shared" si="238"/>
        <v>2365</v>
      </c>
      <c r="N419" s="108">
        <f t="shared" si="238"/>
        <v>2138</v>
      </c>
      <c r="O419" s="39">
        <f t="shared" si="227"/>
        <v>9788</v>
      </c>
      <c r="P419" s="39">
        <f t="shared" si="228"/>
        <v>0</v>
      </c>
      <c r="Q419" s="135">
        <f t="shared" ref="Q419" si="239">Q420+Q424+Q433+Q439+Q443</f>
        <v>10303</v>
      </c>
      <c r="R419" s="135">
        <f t="shared" si="238"/>
        <v>10303</v>
      </c>
      <c r="S419" s="135">
        <f t="shared" si="238"/>
        <v>15416</v>
      </c>
      <c r="T419" s="135">
        <f t="shared" si="238"/>
        <v>15416</v>
      </c>
      <c r="U419" s="135">
        <f t="shared" si="238"/>
        <v>20976</v>
      </c>
      <c r="V419" s="135">
        <f t="shared" si="238"/>
        <v>20976</v>
      </c>
    </row>
    <row r="420" spans="1:22" ht="14.25">
      <c r="A420" s="56" t="s">
        <v>346</v>
      </c>
      <c r="B420" s="136" t="s">
        <v>347</v>
      </c>
      <c r="C420" s="128" t="s">
        <v>345</v>
      </c>
      <c r="D420" s="129">
        <f t="shared" ref="D420:V422" si="240">D421</f>
        <v>0</v>
      </c>
      <c r="E420" s="129">
        <f t="shared" si="240"/>
        <v>500</v>
      </c>
      <c r="F420" s="129">
        <f t="shared" si="240"/>
        <v>500</v>
      </c>
      <c r="G420" s="129">
        <f t="shared" si="240"/>
        <v>0</v>
      </c>
      <c r="H420" s="129">
        <f t="shared" si="240"/>
        <v>500</v>
      </c>
      <c r="I420" s="129">
        <f t="shared" si="240"/>
        <v>500</v>
      </c>
      <c r="J420" s="129">
        <f t="shared" si="240"/>
        <v>500</v>
      </c>
      <c r="K420" s="129">
        <f t="shared" si="240"/>
        <v>200</v>
      </c>
      <c r="L420" s="129">
        <f t="shared" si="240"/>
        <v>300</v>
      </c>
      <c r="M420" s="129">
        <f t="shared" si="240"/>
        <v>0</v>
      </c>
      <c r="N420" s="129">
        <f t="shared" si="240"/>
        <v>0</v>
      </c>
      <c r="O420" s="39">
        <f t="shared" si="227"/>
        <v>500</v>
      </c>
      <c r="P420" s="39">
        <f t="shared" si="228"/>
        <v>0</v>
      </c>
      <c r="Q420" s="129">
        <f t="shared" si="240"/>
        <v>500</v>
      </c>
      <c r="R420" s="129">
        <f t="shared" si="240"/>
        <v>500</v>
      </c>
      <c r="S420" s="129">
        <f t="shared" si="240"/>
        <v>500</v>
      </c>
      <c r="T420" s="129">
        <f t="shared" si="240"/>
        <v>500</v>
      </c>
      <c r="U420" s="129">
        <f t="shared" si="240"/>
        <v>500</v>
      </c>
      <c r="V420" s="129">
        <f t="shared" si="240"/>
        <v>500</v>
      </c>
    </row>
    <row r="421" spans="1:22" ht="14.25">
      <c r="A421" s="56"/>
      <c r="B421" s="41" t="s">
        <v>244</v>
      </c>
      <c r="C421" s="34"/>
      <c r="D421" s="98">
        <f t="shared" si="240"/>
        <v>0</v>
      </c>
      <c r="E421" s="98">
        <f t="shared" si="240"/>
        <v>500</v>
      </c>
      <c r="F421" s="98">
        <f t="shared" si="240"/>
        <v>500</v>
      </c>
      <c r="G421" s="98">
        <f t="shared" si="240"/>
        <v>0</v>
      </c>
      <c r="H421" s="98">
        <f t="shared" si="240"/>
        <v>500</v>
      </c>
      <c r="I421" s="98">
        <f t="shared" si="240"/>
        <v>500</v>
      </c>
      <c r="J421" s="98">
        <f t="shared" si="240"/>
        <v>500</v>
      </c>
      <c r="K421" s="98">
        <f t="shared" si="240"/>
        <v>200</v>
      </c>
      <c r="L421" s="98">
        <f t="shared" si="240"/>
        <v>300</v>
      </c>
      <c r="M421" s="98">
        <f t="shared" si="240"/>
        <v>0</v>
      </c>
      <c r="N421" s="98">
        <f t="shared" si="240"/>
        <v>0</v>
      </c>
      <c r="O421" s="39">
        <f t="shared" si="227"/>
        <v>500</v>
      </c>
      <c r="P421" s="39">
        <f t="shared" si="228"/>
        <v>0</v>
      </c>
      <c r="Q421" s="98">
        <f t="shared" si="240"/>
        <v>500</v>
      </c>
      <c r="R421" s="98">
        <f t="shared" si="240"/>
        <v>500</v>
      </c>
      <c r="S421" s="98">
        <f t="shared" si="240"/>
        <v>500</v>
      </c>
      <c r="T421" s="98">
        <f t="shared" si="240"/>
        <v>500</v>
      </c>
      <c r="U421" s="98">
        <f t="shared" si="240"/>
        <v>500</v>
      </c>
      <c r="V421" s="98">
        <f t="shared" si="240"/>
        <v>500</v>
      </c>
    </row>
    <row r="422" spans="1:22" ht="14.25">
      <c r="A422" s="56"/>
      <c r="B422" s="42" t="s">
        <v>245</v>
      </c>
      <c r="C422" s="34"/>
      <c r="D422" s="98">
        <f t="shared" si="240"/>
        <v>0</v>
      </c>
      <c r="E422" s="98">
        <f t="shared" si="240"/>
        <v>500</v>
      </c>
      <c r="F422" s="98">
        <f t="shared" si="240"/>
        <v>500</v>
      </c>
      <c r="G422" s="98">
        <f t="shared" si="240"/>
        <v>0</v>
      </c>
      <c r="H422" s="98">
        <f t="shared" si="240"/>
        <v>500</v>
      </c>
      <c r="I422" s="98">
        <f t="shared" si="240"/>
        <v>500</v>
      </c>
      <c r="J422" s="98">
        <f t="shared" si="240"/>
        <v>500</v>
      </c>
      <c r="K422" s="98">
        <f t="shared" si="240"/>
        <v>200</v>
      </c>
      <c r="L422" s="98">
        <f t="shared" si="240"/>
        <v>300</v>
      </c>
      <c r="M422" s="98">
        <f t="shared" si="240"/>
        <v>0</v>
      </c>
      <c r="N422" s="98">
        <f t="shared" si="240"/>
        <v>0</v>
      </c>
      <c r="O422" s="39">
        <f t="shared" si="227"/>
        <v>500</v>
      </c>
      <c r="P422" s="39">
        <f t="shared" si="228"/>
        <v>0</v>
      </c>
      <c r="Q422" s="98">
        <f t="shared" si="240"/>
        <v>500</v>
      </c>
      <c r="R422" s="98">
        <f t="shared" si="240"/>
        <v>500</v>
      </c>
      <c r="S422" s="98">
        <f t="shared" si="240"/>
        <v>500</v>
      </c>
      <c r="T422" s="98">
        <f t="shared" si="240"/>
        <v>500</v>
      </c>
      <c r="U422" s="98">
        <f t="shared" si="240"/>
        <v>500</v>
      </c>
      <c r="V422" s="98">
        <f t="shared" si="240"/>
        <v>500</v>
      </c>
    </row>
    <row r="423" spans="1:22" ht="24.75" customHeight="1">
      <c r="A423" s="56"/>
      <c r="B423" s="31" t="s">
        <v>348</v>
      </c>
      <c r="C423" s="43" t="s">
        <v>349</v>
      </c>
      <c r="D423" s="44"/>
      <c r="E423" s="45">
        <v>500</v>
      </c>
      <c r="F423" s="45">
        <v>500</v>
      </c>
      <c r="G423" s="45">
        <v>0</v>
      </c>
      <c r="H423" s="45">
        <v>500</v>
      </c>
      <c r="I423" s="45">
        <v>500</v>
      </c>
      <c r="J423" s="45">
        <v>500</v>
      </c>
      <c r="K423" s="45">
        <v>200</v>
      </c>
      <c r="L423" s="45">
        <v>300</v>
      </c>
      <c r="M423" s="45"/>
      <c r="N423" s="45"/>
      <c r="O423" s="39">
        <f t="shared" si="227"/>
        <v>500</v>
      </c>
      <c r="P423" s="39">
        <f t="shared" si="228"/>
        <v>0</v>
      </c>
      <c r="Q423" s="45">
        <v>500</v>
      </c>
      <c r="R423" s="45">
        <v>500</v>
      </c>
      <c r="S423" s="45">
        <v>500</v>
      </c>
      <c r="T423" s="45">
        <v>500</v>
      </c>
      <c r="U423" s="45">
        <v>500</v>
      </c>
      <c r="V423" s="45">
        <v>500</v>
      </c>
    </row>
    <row r="424" spans="1:22" ht="28.5" customHeight="1">
      <c r="A424" s="56" t="s">
        <v>350</v>
      </c>
      <c r="B424" s="127" t="s">
        <v>351</v>
      </c>
      <c r="C424" s="128" t="s">
        <v>352</v>
      </c>
      <c r="D424" s="129">
        <f t="shared" ref="D424:V424" si="241">D425+D431</f>
        <v>2853</v>
      </c>
      <c r="E424" s="129">
        <f t="shared" si="241"/>
        <v>3070</v>
      </c>
      <c r="F424" s="129">
        <f t="shared" si="241"/>
        <v>3073</v>
      </c>
      <c r="G424" s="129">
        <f t="shared" si="241"/>
        <v>2916</v>
      </c>
      <c r="H424" s="129">
        <f t="shared" si="241"/>
        <v>3968</v>
      </c>
      <c r="I424" s="129">
        <f t="shared" si="241"/>
        <v>3450</v>
      </c>
      <c r="J424" s="129">
        <f t="shared" si="241"/>
        <v>3450</v>
      </c>
      <c r="K424" s="129">
        <f t="shared" si="241"/>
        <v>920</v>
      </c>
      <c r="L424" s="129">
        <f t="shared" si="241"/>
        <v>865</v>
      </c>
      <c r="M424" s="129">
        <f t="shared" si="241"/>
        <v>865</v>
      </c>
      <c r="N424" s="129">
        <f t="shared" si="241"/>
        <v>800</v>
      </c>
      <c r="O424" s="39">
        <f t="shared" si="227"/>
        <v>3450</v>
      </c>
      <c r="P424" s="39">
        <f t="shared" si="228"/>
        <v>0</v>
      </c>
      <c r="Q424" s="129">
        <f t="shared" ref="Q424" si="242">Q425+Q431</f>
        <v>3450</v>
      </c>
      <c r="R424" s="129">
        <f t="shared" si="241"/>
        <v>3450</v>
      </c>
      <c r="S424" s="129">
        <f t="shared" si="241"/>
        <v>3450</v>
      </c>
      <c r="T424" s="129">
        <f t="shared" si="241"/>
        <v>3450</v>
      </c>
      <c r="U424" s="129">
        <f t="shared" si="241"/>
        <v>3450</v>
      </c>
      <c r="V424" s="129">
        <f t="shared" si="241"/>
        <v>3450</v>
      </c>
    </row>
    <row r="425" spans="1:22" ht="14.25">
      <c r="A425" s="56"/>
      <c r="B425" s="41" t="s">
        <v>244</v>
      </c>
      <c r="C425" s="34"/>
      <c r="D425" s="98">
        <f t="shared" ref="D425:V425" si="243">D426+D430</f>
        <v>2853</v>
      </c>
      <c r="E425" s="98">
        <f t="shared" si="243"/>
        <v>2950</v>
      </c>
      <c r="F425" s="98">
        <f t="shared" si="243"/>
        <v>2953</v>
      </c>
      <c r="G425" s="98">
        <f t="shared" si="243"/>
        <v>2796</v>
      </c>
      <c r="H425" s="98">
        <f t="shared" si="243"/>
        <v>3810</v>
      </c>
      <c r="I425" s="98">
        <f t="shared" si="243"/>
        <v>3450</v>
      </c>
      <c r="J425" s="98">
        <f t="shared" si="243"/>
        <v>3450</v>
      </c>
      <c r="K425" s="98">
        <f t="shared" si="243"/>
        <v>920</v>
      </c>
      <c r="L425" s="98">
        <f t="shared" si="243"/>
        <v>865</v>
      </c>
      <c r="M425" s="98">
        <f t="shared" si="243"/>
        <v>865</v>
      </c>
      <c r="N425" s="98">
        <f t="shared" si="243"/>
        <v>800</v>
      </c>
      <c r="O425" s="39">
        <f t="shared" si="227"/>
        <v>3450</v>
      </c>
      <c r="P425" s="39">
        <f t="shared" si="228"/>
        <v>0</v>
      </c>
      <c r="Q425" s="98">
        <f t="shared" ref="Q425" si="244">Q426+Q430</f>
        <v>3450</v>
      </c>
      <c r="R425" s="98">
        <f t="shared" si="243"/>
        <v>3450</v>
      </c>
      <c r="S425" s="98">
        <f t="shared" si="243"/>
        <v>3450</v>
      </c>
      <c r="T425" s="98">
        <f t="shared" si="243"/>
        <v>3450</v>
      </c>
      <c r="U425" s="98">
        <f t="shared" si="243"/>
        <v>3450</v>
      </c>
      <c r="V425" s="98">
        <f t="shared" si="243"/>
        <v>3450</v>
      </c>
    </row>
    <row r="426" spans="1:22" ht="14.25">
      <c r="A426" s="56"/>
      <c r="B426" s="42" t="s">
        <v>245</v>
      </c>
      <c r="C426" s="43">
        <v>0.01</v>
      </c>
      <c r="D426" s="50">
        <f t="shared" ref="D426:V426" si="245">D427</f>
        <v>2853</v>
      </c>
      <c r="E426" s="50">
        <f t="shared" si="245"/>
        <v>2950</v>
      </c>
      <c r="F426" s="50">
        <f t="shared" si="245"/>
        <v>2990</v>
      </c>
      <c r="G426" s="50">
        <f t="shared" si="245"/>
        <v>2837</v>
      </c>
      <c r="H426" s="50">
        <f t="shared" si="245"/>
        <v>3810</v>
      </c>
      <c r="I426" s="50">
        <f t="shared" si="245"/>
        <v>3450</v>
      </c>
      <c r="J426" s="50">
        <f t="shared" si="245"/>
        <v>3450</v>
      </c>
      <c r="K426" s="50">
        <f t="shared" si="245"/>
        <v>920</v>
      </c>
      <c r="L426" s="50">
        <f t="shared" si="245"/>
        <v>865</v>
      </c>
      <c r="M426" s="50">
        <f t="shared" si="245"/>
        <v>865</v>
      </c>
      <c r="N426" s="50">
        <f t="shared" si="245"/>
        <v>800</v>
      </c>
      <c r="O426" s="39">
        <f t="shared" si="227"/>
        <v>3450</v>
      </c>
      <c r="P426" s="39">
        <f t="shared" si="228"/>
        <v>0</v>
      </c>
      <c r="Q426" s="50">
        <f t="shared" si="245"/>
        <v>3450</v>
      </c>
      <c r="R426" s="50">
        <f t="shared" si="245"/>
        <v>3450</v>
      </c>
      <c r="S426" s="50">
        <f t="shared" si="245"/>
        <v>3450</v>
      </c>
      <c r="T426" s="50">
        <f t="shared" si="245"/>
        <v>3450</v>
      </c>
      <c r="U426" s="50">
        <f t="shared" si="245"/>
        <v>3450</v>
      </c>
      <c r="V426" s="50">
        <f t="shared" si="245"/>
        <v>3450</v>
      </c>
    </row>
    <row r="427" spans="1:22" ht="14.25">
      <c r="A427" s="56"/>
      <c r="B427" s="42" t="s">
        <v>353</v>
      </c>
      <c r="C427" s="43" t="s">
        <v>354</v>
      </c>
      <c r="D427" s="50">
        <f t="shared" ref="D427:V427" si="246">D428+D429</f>
        <v>2853</v>
      </c>
      <c r="E427" s="50">
        <f t="shared" si="246"/>
        <v>2950</v>
      </c>
      <c r="F427" s="50">
        <f t="shared" si="246"/>
        <v>2990</v>
      </c>
      <c r="G427" s="50">
        <f t="shared" si="246"/>
        <v>2837</v>
      </c>
      <c r="H427" s="50">
        <f t="shared" si="246"/>
        <v>3810</v>
      </c>
      <c r="I427" s="50">
        <f t="shared" si="246"/>
        <v>3450</v>
      </c>
      <c r="J427" s="50">
        <f t="shared" si="246"/>
        <v>3450</v>
      </c>
      <c r="K427" s="50">
        <f t="shared" si="246"/>
        <v>920</v>
      </c>
      <c r="L427" s="50">
        <f t="shared" si="246"/>
        <v>865</v>
      </c>
      <c r="M427" s="50">
        <f t="shared" si="246"/>
        <v>865</v>
      </c>
      <c r="N427" s="50">
        <f t="shared" si="246"/>
        <v>800</v>
      </c>
      <c r="O427" s="39">
        <f t="shared" si="227"/>
        <v>3450</v>
      </c>
      <c r="P427" s="39">
        <f t="shared" si="228"/>
        <v>0</v>
      </c>
      <c r="Q427" s="50">
        <f t="shared" ref="Q427" si="247">Q428+Q429</f>
        <v>3450</v>
      </c>
      <c r="R427" s="50">
        <f t="shared" si="246"/>
        <v>3450</v>
      </c>
      <c r="S427" s="50">
        <f t="shared" si="246"/>
        <v>3450</v>
      </c>
      <c r="T427" s="50">
        <f t="shared" si="246"/>
        <v>3450</v>
      </c>
      <c r="U427" s="50">
        <f t="shared" si="246"/>
        <v>3450</v>
      </c>
      <c r="V427" s="50">
        <f t="shared" si="246"/>
        <v>3450</v>
      </c>
    </row>
    <row r="428" spans="1:22" ht="14.25">
      <c r="A428" s="56"/>
      <c r="B428" s="42" t="s">
        <v>246</v>
      </c>
      <c r="C428" s="43">
        <v>10</v>
      </c>
      <c r="D428" s="44">
        <v>2514</v>
      </c>
      <c r="E428" s="45">
        <v>2600</v>
      </c>
      <c r="F428" s="45">
        <v>2600</v>
      </c>
      <c r="G428" s="45">
        <v>2462</v>
      </c>
      <c r="H428" s="45">
        <v>3264</v>
      </c>
      <c r="I428" s="45">
        <v>3000</v>
      </c>
      <c r="J428" s="45">
        <v>3000</v>
      </c>
      <c r="K428" s="45">
        <v>800</v>
      </c>
      <c r="L428" s="45">
        <v>750</v>
      </c>
      <c r="M428" s="45">
        <v>750</v>
      </c>
      <c r="N428" s="45">
        <v>700</v>
      </c>
      <c r="O428" s="39">
        <f t="shared" si="227"/>
        <v>3000</v>
      </c>
      <c r="P428" s="39">
        <f t="shared" si="228"/>
        <v>0</v>
      </c>
      <c r="Q428" s="45">
        <v>3000</v>
      </c>
      <c r="R428" s="45">
        <v>3000</v>
      </c>
      <c r="S428" s="45">
        <v>3000</v>
      </c>
      <c r="T428" s="45">
        <v>3000</v>
      </c>
      <c r="U428" s="45">
        <v>3000</v>
      </c>
      <c r="V428" s="45">
        <v>3000</v>
      </c>
    </row>
    <row r="429" spans="1:22" ht="15.75" customHeight="1">
      <c r="A429" s="56"/>
      <c r="B429" s="42" t="s">
        <v>247</v>
      </c>
      <c r="C429" s="43">
        <v>20</v>
      </c>
      <c r="D429" s="44">
        <v>339</v>
      </c>
      <c r="E429" s="45">
        <v>350</v>
      </c>
      <c r="F429" s="45">
        <v>390</v>
      </c>
      <c r="G429" s="45">
        <v>375</v>
      </c>
      <c r="H429" s="45">
        <v>546</v>
      </c>
      <c r="I429" s="45">
        <v>450</v>
      </c>
      <c r="J429" s="45">
        <v>450</v>
      </c>
      <c r="K429" s="45">
        <v>120</v>
      </c>
      <c r="L429" s="45">
        <v>115</v>
      </c>
      <c r="M429" s="45">
        <v>115</v>
      </c>
      <c r="N429" s="45">
        <v>100</v>
      </c>
      <c r="O429" s="39">
        <f t="shared" si="227"/>
        <v>450</v>
      </c>
      <c r="P429" s="39">
        <f t="shared" si="228"/>
        <v>0</v>
      </c>
      <c r="Q429" s="45">
        <v>450</v>
      </c>
      <c r="R429" s="45">
        <v>450</v>
      </c>
      <c r="S429" s="45">
        <v>450</v>
      </c>
      <c r="T429" s="45">
        <v>450</v>
      </c>
      <c r="U429" s="45">
        <v>450</v>
      </c>
      <c r="V429" s="45">
        <v>450</v>
      </c>
    </row>
    <row r="430" spans="1:22" ht="16.5" customHeight="1">
      <c r="A430" s="56"/>
      <c r="B430" s="42" t="s">
        <v>256</v>
      </c>
      <c r="C430" s="43" t="s">
        <v>355</v>
      </c>
      <c r="D430" s="44"/>
      <c r="E430" s="45"/>
      <c r="F430" s="45">
        <v>-37</v>
      </c>
      <c r="G430" s="45">
        <v>-41</v>
      </c>
      <c r="H430" s="45"/>
      <c r="I430" s="45"/>
      <c r="J430" s="45"/>
      <c r="K430" s="45"/>
      <c r="L430" s="45"/>
      <c r="M430" s="45"/>
      <c r="N430" s="45"/>
      <c r="O430" s="39">
        <f t="shared" si="227"/>
        <v>0</v>
      </c>
      <c r="P430" s="39">
        <f t="shared" si="228"/>
        <v>0</v>
      </c>
      <c r="Q430" s="45"/>
      <c r="R430" s="45"/>
      <c r="S430" s="45"/>
      <c r="T430" s="45"/>
      <c r="U430" s="45"/>
      <c r="V430" s="45"/>
    </row>
    <row r="431" spans="1:22" ht="15.75" customHeight="1">
      <c r="A431" s="56"/>
      <c r="B431" s="41" t="s">
        <v>257</v>
      </c>
      <c r="C431" s="43"/>
      <c r="D431" s="98">
        <f t="shared" ref="D431:V431" si="248">D432</f>
        <v>0</v>
      </c>
      <c r="E431" s="98">
        <f t="shared" si="248"/>
        <v>120</v>
      </c>
      <c r="F431" s="98">
        <f t="shared" si="248"/>
        <v>120</v>
      </c>
      <c r="G431" s="98">
        <f t="shared" si="248"/>
        <v>120</v>
      </c>
      <c r="H431" s="98">
        <f t="shared" si="248"/>
        <v>158</v>
      </c>
      <c r="I431" s="98">
        <f t="shared" si="248"/>
        <v>0</v>
      </c>
      <c r="J431" s="98">
        <f t="shared" si="248"/>
        <v>0</v>
      </c>
      <c r="K431" s="98">
        <f t="shared" si="248"/>
        <v>0</v>
      </c>
      <c r="L431" s="98">
        <f t="shared" si="248"/>
        <v>0</v>
      </c>
      <c r="M431" s="98">
        <f t="shared" si="248"/>
        <v>0</v>
      </c>
      <c r="N431" s="98">
        <f t="shared" si="248"/>
        <v>0</v>
      </c>
      <c r="O431" s="39">
        <f t="shared" si="227"/>
        <v>0</v>
      </c>
      <c r="P431" s="39">
        <f t="shared" si="228"/>
        <v>0</v>
      </c>
      <c r="Q431" s="98">
        <f t="shared" si="248"/>
        <v>0</v>
      </c>
      <c r="R431" s="98">
        <f t="shared" si="248"/>
        <v>0</v>
      </c>
      <c r="S431" s="98">
        <f t="shared" si="248"/>
        <v>0</v>
      </c>
      <c r="T431" s="98">
        <f t="shared" si="248"/>
        <v>0</v>
      </c>
      <c r="U431" s="98">
        <f t="shared" si="248"/>
        <v>0</v>
      </c>
      <c r="V431" s="98">
        <f t="shared" si="248"/>
        <v>0</v>
      </c>
    </row>
    <row r="432" spans="1:22" ht="18.75" customHeight="1">
      <c r="A432" s="56"/>
      <c r="B432" s="42" t="s">
        <v>356</v>
      </c>
      <c r="C432" s="43" t="s">
        <v>264</v>
      </c>
      <c r="D432" s="44"/>
      <c r="E432" s="45">
        <v>120</v>
      </c>
      <c r="F432" s="45">
        <v>120</v>
      </c>
      <c r="G432" s="45">
        <v>120</v>
      </c>
      <c r="H432" s="45">
        <v>158</v>
      </c>
      <c r="I432" s="45">
        <v>0</v>
      </c>
      <c r="J432" s="45">
        <v>0</v>
      </c>
      <c r="K432" s="45">
        <v>0</v>
      </c>
      <c r="L432" s="45">
        <v>0</v>
      </c>
      <c r="M432" s="45">
        <v>0</v>
      </c>
      <c r="N432" s="45">
        <v>0</v>
      </c>
      <c r="O432" s="39">
        <f t="shared" si="227"/>
        <v>0</v>
      </c>
      <c r="P432" s="39">
        <f t="shared" si="228"/>
        <v>0</v>
      </c>
      <c r="Q432" s="45">
        <v>0</v>
      </c>
      <c r="R432" s="45">
        <v>0</v>
      </c>
      <c r="S432" s="45">
        <v>0</v>
      </c>
      <c r="T432" s="45">
        <v>0</v>
      </c>
      <c r="U432" s="45">
        <v>0</v>
      </c>
      <c r="V432" s="45">
        <v>0</v>
      </c>
    </row>
    <row r="433" spans="1:22" ht="14.25">
      <c r="A433" s="56" t="s">
        <v>357</v>
      </c>
      <c r="B433" s="137" t="s">
        <v>358</v>
      </c>
      <c r="C433" s="128" t="s">
        <v>359</v>
      </c>
      <c r="D433" s="129">
        <f t="shared" ref="D433:V435" si="249">D434</f>
        <v>5743</v>
      </c>
      <c r="E433" s="129">
        <f t="shared" si="249"/>
        <v>5800</v>
      </c>
      <c r="F433" s="129">
        <f t="shared" si="249"/>
        <v>5800</v>
      </c>
      <c r="G433" s="129">
        <f t="shared" si="249"/>
        <v>5751</v>
      </c>
      <c r="H433" s="129">
        <f t="shared" si="249"/>
        <v>5838</v>
      </c>
      <c r="I433" s="129">
        <f t="shared" si="249"/>
        <v>5838</v>
      </c>
      <c r="J433" s="129">
        <f t="shared" si="249"/>
        <v>5838</v>
      </c>
      <c r="K433" s="129">
        <f t="shared" si="249"/>
        <v>1500</v>
      </c>
      <c r="L433" s="129">
        <f t="shared" si="249"/>
        <v>1500</v>
      </c>
      <c r="M433" s="129">
        <f t="shared" si="249"/>
        <v>1500</v>
      </c>
      <c r="N433" s="129">
        <f t="shared" si="249"/>
        <v>1338</v>
      </c>
      <c r="O433" s="39">
        <f t="shared" si="227"/>
        <v>5838</v>
      </c>
      <c r="P433" s="39">
        <f t="shared" si="228"/>
        <v>0</v>
      </c>
      <c r="Q433" s="129">
        <f t="shared" si="249"/>
        <v>6353</v>
      </c>
      <c r="R433" s="129">
        <f t="shared" si="249"/>
        <v>6353</v>
      </c>
      <c r="S433" s="129">
        <f t="shared" si="249"/>
        <v>11466</v>
      </c>
      <c r="T433" s="129">
        <f t="shared" si="249"/>
        <v>11466</v>
      </c>
      <c r="U433" s="129">
        <f t="shared" si="249"/>
        <v>17026</v>
      </c>
      <c r="V433" s="129">
        <f t="shared" si="249"/>
        <v>17026</v>
      </c>
    </row>
    <row r="434" spans="1:22" ht="14.25">
      <c r="A434" s="56"/>
      <c r="B434" s="41" t="s">
        <v>244</v>
      </c>
      <c r="C434" s="34"/>
      <c r="D434" s="98">
        <f t="shared" si="249"/>
        <v>5743</v>
      </c>
      <c r="E434" s="98">
        <f t="shared" si="249"/>
        <v>5800</v>
      </c>
      <c r="F434" s="98">
        <f t="shared" si="249"/>
        <v>5800</v>
      </c>
      <c r="G434" s="98">
        <f t="shared" si="249"/>
        <v>5751</v>
      </c>
      <c r="H434" s="98">
        <f t="shared" si="249"/>
        <v>5838</v>
      </c>
      <c r="I434" s="98">
        <f t="shared" si="249"/>
        <v>5838</v>
      </c>
      <c r="J434" s="98">
        <f t="shared" si="249"/>
        <v>5838</v>
      </c>
      <c r="K434" s="98">
        <f t="shared" si="249"/>
        <v>1500</v>
      </c>
      <c r="L434" s="98">
        <f t="shared" si="249"/>
        <v>1500</v>
      </c>
      <c r="M434" s="98">
        <f t="shared" si="249"/>
        <v>1500</v>
      </c>
      <c r="N434" s="98">
        <f t="shared" si="249"/>
        <v>1338</v>
      </c>
      <c r="O434" s="39">
        <f t="shared" si="227"/>
        <v>5838</v>
      </c>
      <c r="P434" s="39">
        <f t="shared" si="228"/>
        <v>0</v>
      </c>
      <c r="Q434" s="98">
        <f t="shared" si="249"/>
        <v>6353</v>
      </c>
      <c r="R434" s="98">
        <f t="shared" si="249"/>
        <v>6353</v>
      </c>
      <c r="S434" s="98">
        <f t="shared" si="249"/>
        <v>11466</v>
      </c>
      <c r="T434" s="98">
        <f t="shared" si="249"/>
        <v>11466</v>
      </c>
      <c r="U434" s="98">
        <f t="shared" si="249"/>
        <v>17026</v>
      </c>
      <c r="V434" s="98">
        <f t="shared" si="249"/>
        <v>17026</v>
      </c>
    </row>
    <row r="435" spans="1:22" ht="14.25">
      <c r="A435" s="56"/>
      <c r="B435" s="41" t="s">
        <v>255</v>
      </c>
      <c r="C435" s="34">
        <v>79</v>
      </c>
      <c r="D435" s="98">
        <f t="shared" si="249"/>
        <v>5743</v>
      </c>
      <c r="E435" s="98">
        <f t="shared" si="249"/>
        <v>5800</v>
      </c>
      <c r="F435" s="98">
        <f t="shared" si="249"/>
        <v>5800</v>
      </c>
      <c r="G435" s="98">
        <f t="shared" si="249"/>
        <v>5751</v>
      </c>
      <c r="H435" s="98">
        <f t="shared" si="249"/>
        <v>5838</v>
      </c>
      <c r="I435" s="98">
        <f t="shared" si="249"/>
        <v>5838</v>
      </c>
      <c r="J435" s="98">
        <f t="shared" si="249"/>
        <v>5838</v>
      </c>
      <c r="K435" s="98">
        <f t="shared" si="249"/>
        <v>1500</v>
      </c>
      <c r="L435" s="98">
        <f t="shared" si="249"/>
        <v>1500</v>
      </c>
      <c r="M435" s="98">
        <f t="shared" si="249"/>
        <v>1500</v>
      </c>
      <c r="N435" s="98">
        <f t="shared" si="249"/>
        <v>1338</v>
      </c>
      <c r="O435" s="39">
        <f t="shared" si="227"/>
        <v>5838</v>
      </c>
      <c r="P435" s="39">
        <f t="shared" si="228"/>
        <v>0</v>
      </c>
      <c r="Q435" s="98">
        <f t="shared" si="249"/>
        <v>6353</v>
      </c>
      <c r="R435" s="98">
        <f t="shared" si="249"/>
        <v>6353</v>
      </c>
      <c r="S435" s="98">
        <f t="shared" si="249"/>
        <v>11466</v>
      </c>
      <c r="T435" s="98">
        <f t="shared" si="249"/>
        <v>11466</v>
      </c>
      <c r="U435" s="98">
        <f t="shared" si="249"/>
        <v>17026</v>
      </c>
      <c r="V435" s="98">
        <f t="shared" si="249"/>
        <v>17026</v>
      </c>
    </row>
    <row r="436" spans="1:22" ht="14.25">
      <c r="A436" s="56"/>
      <c r="B436" s="41" t="s">
        <v>360</v>
      </c>
      <c r="C436" s="43">
        <v>81</v>
      </c>
      <c r="D436" s="50">
        <f t="shared" ref="D436:V436" si="250">D437+D438</f>
        <v>5743</v>
      </c>
      <c r="E436" s="50">
        <f t="shared" si="250"/>
        <v>5800</v>
      </c>
      <c r="F436" s="50">
        <f t="shared" si="250"/>
        <v>5800</v>
      </c>
      <c r="G436" s="50">
        <f t="shared" si="250"/>
        <v>5751</v>
      </c>
      <c r="H436" s="50">
        <f t="shared" si="250"/>
        <v>5838</v>
      </c>
      <c r="I436" s="50">
        <f t="shared" si="250"/>
        <v>5838</v>
      </c>
      <c r="J436" s="50">
        <f t="shared" si="250"/>
        <v>5838</v>
      </c>
      <c r="K436" s="50">
        <f t="shared" si="250"/>
        <v>1500</v>
      </c>
      <c r="L436" s="50">
        <f t="shared" si="250"/>
        <v>1500</v>
      </c>
      <c r="M436" s="50">
        <f t="shared" si="250"/>
        <v>1500</v>
      </c>
      <c r="N436" s="50">
        <f t="shared" si="250"/>
        <v>1338</v>
      </c>
      <c r="O436" s="39">
        <f t="shared" si="227"/>
        <v>5838</v>
      </c>
      <c r="P436" s="39">
        <f t="shared" si="228"/>
        <v>0</v>
      </c>
      <c r="Q436" s="50">
        <f t="shared" ref="Q436" si="251">Q437+Q438</f>
        <v>6353</v>
      </c>
      <c r="R436" s="50">
        <f t="shared" si="250"/>
        <v>6353</v>
      </c>
      <c r="S436" s="50">
        <f t="shared" si="250"/>
        <v>11466</v>
      </c>
      <c r="T436" s="50">
        <f t="shared" si="250"/>
        <v>11466</v>
      </c>
      <c r="U436" s="50">
        <f t="shared" si="250"/>
        <v>17026</v>
      </c>
      <c r="V436" s="50">
        <f t="shared" si="250"/>
        <v>17026</v>
      </c>
    </row>
    <row r="437" spans="1:22" ht="13.5" customHeight="1">
      <c r="A437" s="56"/>
      <c r="B437" s="42" t="s">
        <v>361</v>
      </c>
      <c r="C437" s="43" t="s">
        <v>362</v>
      </c>
      <c r="D437" s="44">
        <v>5743</v>
      </c>
      <c r="E437" s="45">
        <v>5800</v>
      </c>
      <c r="F437" s="45">
        <v>5800</v>
      </c>
      <c r="G437" s="45">
        <v>5751</v>
      </c>
      <c r="H437" s="45">
        <v>5838</v>
      </c>
      <c r="I437" s="45">
        <v>5838</v>
      </c>
      <c r="J437" s="45">
        <v>5838</v>
      </c>
      <c r="K437" s="45">
        <v>1500</v>
      </c>
      <c r="L437" s="45">
        <v>1500</v>
      </c>
      <c r="M437" s="45">
        <v>1500</v>
      </c>
      <c r="N437" s="45">
        <v>1338</v>
      </c>
      <c r="O437" s="39">
        <f t="shared" si="227"/>
        <v>5838</v>
      </c>
      <c r="P437" s="39">
        <f t="shared" si="228"/>
        <v>0</v>
      </c>
      <c r="Q437" s="45">
        <v>6353</v>
      </c>
      <c r="R437" s="45">
        <v>6353</v>
      </c>
      <c r="S437" s="45">
        <v>11466</v>
      </c>
      <c r="T437" s="45">
        <v>11466</v>
      </c>
      <c r="U437" s="45">
        <v>17026</v>
      </c>
      <c r="V437" s="45">
        <v>17026</v>
      </c>
    </row>
    <row r="438" spans="1:22" ht="13.5" hidden="1" customHeight="1">
      <c r="A438" s="56"/>
      <c r="B438" s="42" t="s">
        <v>363</v>
      </c>
      <c r="C438" s="43" t="s">
        <v>364</v>
      </c>
      <c r="D438" s="44"/>
      <c r="E438" s="45"/>
      <c r="F438" s="45"/>
      <c r="G438" s="45"/>
      <c r="H438" s="45"/>
      <c r="I438" s="45"/>
      <c r="J438" s="45"/>
      <c r="K438" s="45"/>
      <c r="L438" s="45"/>
      <c r="M438" s="45"/>
      <c r="N438" s="45"/>
      <c r="O438" s="39">
        <f t="shared" si="227"/>
        <v>0</v>
      </c>
      <c r="P438" s="39">
        <f t="shared" si="228"/>
        <v>0</v>
      </c>
      <c r="Q438" s="45"/>
      <c r="R438" s="45"/>
      <c r="S438" s="45"/>
      <c r="T438" s="45"/>
      <c r="U438" s="45"/>
      <c r="V438" s="45"/>
    </row>
    <row r="439" spans="1:22" ht="17.25" hidden="1" customHeight="1">
      <c r="A439" s="56" t="s">
        <v>365</v>
      </c>
      <c r="B439" s="41" t="s">
        <v>366</v>
      </c>
      <c r="C439" s="43"/>
      <c r="D439" s="44"/>
      <c r="E439" s="45"/>
      <c r="F439" s="45"/>
      <c r="G439" s="45"/>
      <c r="H439" s="45"/>
      <c r="I439" s="45"/>
      <c r="J439" s="45"/>
      <c r="K439" s="45"/>
      <c r="L439" s="45"/>
      <c r="M439" s="45"/>
      <c r="N439" s="45"/>
      <c r="O439" s="39">
        <f t="shared" si="227"/>
        <v>0</v>
      </c>
      <c r="P439" s="39">
        <f t="shared" si="228"/>
        <v>0</v>
      </c>
      <c r="Q439" s="45"/>
      <c r="R439" s="45"/>
      <c r="S439" s="45"/>
      <c r="T439" s="45"/>
      <c r="U439" s="45"/>
      <c r="V439" s="45"/>
    </row>
    <row r="440" spans="1:22" ht="18.75" hidden="1" customHeight="1">
      <c r="A440" s="56"/>
      <c r="B440" s="42" t="s">
        <v>246</v>
      </c>
      <c r="C440" s="43"/>
      <c r="D440" s="44"/>
      <c r="E440" s="45"/>
      <c r="F440" s="45"/>
      <c r="G440" s="45"/>
      <c r="H440" s="45"/>
      <c r="I440" s="45"/>
      <c r="J440" s="45"/>
      <c r="K440" s="45"/>
      <c r="L440" s="45"/>
      <c r="M440" s="45"/>
      <c r="N440" s="45"/>
      <c r="O440" s="39">
        <f t="shared" si="227"/>
        <v>0</v>
      </c>
      <c r="P440" s="39">
        <f t="shared" si="228"/>
        <v>0</v>
      </c>
      <c r="Q440" s="45"/>
      <c r="R440" s="45"/>
      <c r="S440" s="45"/>
      <c r="T440" s="45"/>
      <c r="U440" s="45"/>
      <c r="V440" s="45"/>
    </row>
    <row r="441" spans="1:22" ht="18.75" hidden="1" customHeight="1">
      <c r="A441" s="56"/>
      <c r="B441" s="42" t="s">
        <v>367</v>
      </c>
      <c r="C441" s="43"/>
      <c r="D441" s="44"/>
      <c r="E441" s="45"/>
      <c r="F441" s="45"/>
      <c r="G441" s="45"/>
      <c r="H441" s="45"/>
      <c r="I441" s="45"/>
      <c r="J441" s="45"/>
      <c r="K441" s="45"/>
      <c r="L441" s="45"/>
      <c r="M441" s="45"/>
      <c r="N441" s="45"/>
      <c r="O441" s="39">
        <f t="shared" si="227"/>
        <v>0</v>
      </c>
      <c r="P441" s="39">
        <f t="shared" si="228"/>
        <v>0</v>
      </c>
      <c r="Q441" s="45"/>
      <c r="R441" s="45"/>
      <c r="S441" s="45"/>
      <c r="T441" s="45"/>
      <c r="U441" s="45"/>
      <c r="V441" s="45"/>
    </row>
    <row r="442" spans="1:22" ht="18.75" hidden="1" customHeight="1">
      <c r="A442" s="56"/>
      <c r="B442" s="41" t="s">
        <v>368</v>
      </c>
      <c r="C442" s="43"/>
      <c r="D442" s="44"/>
      <c r="E442" s="45"/>
      <c r="F442" s="45"/>
      <c r="G442" s="45"/>
      <c r="H442" s="45"/>
      <c r="I442" s="45"/>
      <c r="J442" s="45"/>
      <c r="K442" s="45"/>
      <c r="L442" s="45"/>
      <c r="M442" s="45"/>
      <c r="N442" s="45"/>
      <c r="O442" s="39">
        <f t="shared" si="227"/>
        <v>0</v>
      </c>
      <c r="P442" s="39">
        <f t="shared" si="228"/>
        <v>0</v>
      </c>
      <c r="Q442" s="45"/>
      <c r="R442" s="45"/>
      <c r="S442" s="45"/>
      <c r="T442" s="45"/>
      <c r="U442" s="45"/>
      <c r="V442" s="45"/>
    </row>
    <row r="443" spans="1:22" ht="29.25" hidden="1" customHeight="1">
      <c r="A443" s="56" t="s">
        <v>369</v>
      </c>
      <c r="B443" s="23" t="s">
        <v>370</v>
      </c>
      <c r="C443" s="34" t="s">
        <v>359</v>
      </c>
      <c r="D443" s="44"/>
      <c r="E443" s="45"/>
      <c r="F443" s="45"/>
      <c r="G443" s="45"/>
      <c r="H443" s="45"/>
      <c r="I443" s="45"/>
      <c r="J443" s="45"/>
      <c r="K443" s="45"/>
      <c r="L443" s="45"/>
      <c r="M443" s="45"/>
      <c r="N443" s="45"/>
      <c r="O443" s="39">
        <f t="shared" si="227"/>
        <v>0</v>
      </c>
      <c r="P443" s="39">
        <f t="shared" si="228"/>
        <v>0</v>
      </c>
      <c r="Q443" s="45"/>
      <c r="R443" s="45"/>
      <c r="S443" s="45"/>
      <c r="T443" s="45"/>
      <c r="U443" s="45"/>
      <c r="V443" s="45"/>
    </row>
    <row r="444" spans="1:22" ht="13.5" hidden="1" customHeight="1">
      <c r="A444" s="56"/>
      <c r="B444" s="41" t="s">
        <v>244</v>
      </c>
      <c r="C444" s="43"/>
      <c r="D444" s="44"/>
      <c r="E444" s="45"/>
      <c r="F444" s="45"/>
      <c r="G444" s="45"/>
      <c r="H444" s="45"/>
      <c r="I444" s="45"/>
      <c r="J444" s="45"/>
      <c r="K444" s="45"/>
      <c r="L444" s="45"/>
      <c r="M444" s="45"/>
      <c r="N444" s="45"/>
      <c r="O444" s="39">
        <f t="shared" si="227"/>
        <v>0</v>
      </c>
      <c r="P444" s="39">
        <f t="shared" si="228"/>
        <v>0</v>
      </c>
      <c r="Q444" s="45"/>
      <c r="R444" s="45"/>
      <c r="S444" s="45"/>
      <c r="T444" s="45"/>
      <c r="U444" s="45"/>
      <c r="V444" s="45"/>
    </row>
    <row r="445" spans="1:22" ht="19.5" hidden="1" customHeight="1">
      <c r="A445" s="56"/>
      <c r="B445" s="42" t="s">
        <v>245</v>
      </c>
      <c r="C445" s="43">
        <v>1</v>
      </c>
      <c r="D445" s="44"/>
      <c r="E445" s="45"/>
      <c r="F445" s="45"/>
      <c r="G445" s="45"/>
      <c r="H445" s="45"/>
      <c r="I445" s="45"/>
      <c r="J445" s="45"/>
      <c r="K445" s="45"/>
      <c r="L445" s="45"/>
      <c r="M445" s="45"/>
      <c r="N445" s="45"/>
      <c r="O445" s="39">
        <f t="shared" si="227"/>
        <v>0</v>
      </c>
      <c r="P445" s="39">
        <f t="shared" si="228"/>
        <v>0</v>
      </c>
      <c r="Q445" s="45"/>
      <c r="R445" s="45"/>
      <c r="S445" s="45"/>
      <c r="T445" s="45"/>
      <c r="U445" s="45"/>
      <c r="V445" s="45"/>
    </row>
    <row r="446" spans="1:22" ht="15.75" hidden="1" customHeight="1">
      <c r="A446" s="56"/>
      <c r="B446" s="138" t="s">
        <v>371</v>
      </c>
      <c r="C446" s="43" t="s">
        <v>372</v>
      </c>
      <c r="D446" s="44"/>
      <c r="E446" s="45"/>
      <c r="F446" s="45"/>
      <c r="G446" s="45"/>
      <c r="H446" s="45"/>
      <c r="I446" s="45"/>
      <c r="J446" s="45"/>
      <c r="K446" s="45"/>
      <c r="L446" s="45"/>
      <c r="M446" s="45"/>
      <c r="N446" s="45"/>
      <c r="O446" s="39">
        <f t="shared" si="227"/>
        <v>0</v>
      </c>
      <c r="P446" s="39">
        <f t="shared" si="228"/>
        <v>0</v>
      </c>
      <c r="Q446" s="45"/>
      <c r="R446" s="45"/>
      <c r="S446" s="45"/>
      <c r="T446" s="45"/>
      <c r="U446" s="45"/>
      <c r="V446" s="45"/>
    </row>
    <row r="447" spans="1:22" ht="15" customHeight="1">
      <c r="A447" s="56">
        <v>3</v>
      </c>
      <c r="B447" s="136" t="s">
        <v>373</v>
      </c>
      <c r="C447" s="128" t="s">
        <v>374</v>
      </c>
      <c r="D447" s="129">
        <f t="shared" ref="D447:V447" si="252">D449</f>
        <v>593</v>
      </c>
      <c r="E447" s="129">
        <f t="shared" si="252"/>
        <v>1750</v>
      </c>
      <c r="F447" s="129">
        <f t="shared" si="252"/>
        <v>1750</v>
      </c>
      <c r="G447" s="129">
        <f t="shared" si="252"/>
        <v>1444</v>
      </c>
      <c r="H447" s="129">
        <f t="shared" si="252"/>
        <v>11195</v>
      </c>
      <c r="I447" s="129">
        <f t="shared" si="252"/>
        <v>11195</v>
      </c>
      <c r="J447" s="129">
        <f t="shared" si="252"/>
        <v>11195</v>
      </c>
      <c r="K447" s="129">
        <f t="shared" si="252"/>
        <v>2000</v>
      </c>
      <c r="L447" s="129">
        <f t="shared" si="252"/>
        <v>2500</v>
      </c>
      <c r="M447" s="129">
        <f t="shared" si="252"/>
        <v>3000</v>
      </c>
      <c r="N447" s="129">
        <f t="shared" si="252"/>
        <v>3695</v>
      </c>
      <c r="O447" s="39">
        <f t="shared" si="227"/>
        <v>11195</v>
      </c>
      <c r="P447" s="39">
        <f t="shared" si="228"/>
        <v>0</v>
      </c>
      <c r="Q447" s="129">
        <f t="shared" ref="Q447" si="253">Q449</f>
        <v>16391</v>
      </c>
      <c r="R447" s="129">
        <f t="shared" si="252"/>
        <v>16391</v>
      </c>
      <c r="S447" s="129">
        <f t="shared" si="252"/>
        <v>17191</v>
      </c>
      <c r="T447" s="129">
        <f t="shared" si="252"/>
        <v>17191</v>
      </c>
      <c r="U447" s="129">
        <f t="shared" si="252"/>
        <v>16126</v>
      </c>
      <c r="V447" s="129">
        <f t="shared" si="252"/>
        <v>16126</v>
      </c>
    </row>
    <row r="448" spans="1:22" ht="14.25">
      <c r="A448" s="56"/>
      <c r="B448" s="41" t="s">
        <v>244</v>
      </c>
      <c r="C448" s="34"/>
      <c r="D448" s="98">
        <f t="shared" ref="D448:V448" si="254">D449</f>
        <v>593</v>
      </c>
      <c r="E448" s="98">
        <f t="shared" si="254"/>
        <v>1750</v>
      </c>
      <c r="F448" s="98">
        <f t="shared" si="254"/>
        <v>1750</v>
      </c>
      <c r="G448" s="98">
        <f t="shared" si="254"/>
        <v>1444</v>
      </c>
      <c r="H448" s="98">
        <f t="shared" si="254"/>
        <v>11195</v>
      </c>
      <c r="I448" s="98">
        <f t="shared" si="254"/>
        <v>11195</v>
      </c>
      <c r="J448" s="98">
        <f t="shared" si="254"/>
        <v>11195</v>
      </c>
      <c r="K448" s="98">
        <f t="shared" si="254"/>
        <v>2000</v>
      </c>
      <c r="L448" s="98">
        <f t="shared" si="254"/>
        <v>2500</v>
      </c>
      <c r="M448" s="98">
        <f t="shared" si="254"/>
        <v>3000</v>
      </c>
      <c r="N448" s="98">
        <f t="shared" si="254"/>
        <v>3695</v>
      </c>
      <c r="O448" s="39">
        <f t="shared" si="227"/>
        <v>11195</v>
      </c>
      <c r="P448" s="39">
        <f t="shared" si="228"/>
        <v>0</v>
      </c>
      <c r="Q448" s="98">
        <f t="shared" si="254"/>
        <v>16391</v>
      </c>
      <c r="R448" s="98">
        <f t="shared" si="254"/>
        <v>16391</v>
      </c>
      <c r="S448" s="98">
        <f t="shared" si="254"/>
        <v>17191</v>
      </c>
      <c r="T448" s="98">
        <f t="shared" si="254"/>
        <v>17191</v>
      </c>
      <c r="U448" s="98">
        <f t="shared" si="254"/>
        <v>16126</v>
      </c>
      <c r="V448" s="98">
        <f t="shared" si="254"/>
        <v>16126</v>
      </c>
    </row>
    <row r="449" spans="1:22" ht="16.5" customHeight="1">
      <c r="A449" s="56"/>
      <c r="B449" s="42" t="s">
        <v>245</v>
      </c>
      <c r="C449" s="34">
        <v>1</v>
      </c>
      <c r="D449" s="98">
        <f t="shared" ref="D449:V449" si="255">D451+D450</f>
        <v>593</v>
      </c>
      <c r="E449" s="98">
        <f t="shared" si="255"/>
        <v>1750</v>
      </c>
      <c r="F449" s="98">
        <f t="shared" si="255"/>
        <v>1750</v>
      </c>
      <c r="G449" s="98">
        <f t="shared" si="255"/>
        <v>1444</v>
      </c>
      <c r="H449" s="98">
        <f t="shared" si="255"/>
        <v>11195</v>
      </c>
      <c r="I449" s="98">
        <f t="shared" si="255"/>
        <v>11195</v>
      </c>
      <c r="J449" s="98">
        <f t="shared" si="255"/>
        <v>11195</v>
      </c>
      <c r="K449" s="98">
        <f t="shared" si="255"/>
        <v>2000</v>
      </c>
      <c r="L449" s="98">
        <f t="shared" si="255"/>
        <v>2500</v>
      </c>
      <c r="M449" s="98">
        <f t="shared" si="255"/>
        <v>3000</v>
      </c>
      <c r="N449" s="98">
        <f t="shared" si="255"/>
        <v>3695</v>
      </c>
      <c r="O449" s="39">
        <f t="shared" si="227"/>
        <v>11195</v>
      </c>
      <c r="P449" s="39">
        <f t="shared" si="228"/>
        <v>0</v>
      </c>
      <c r="Q449" s="98">
        <f t="shared" ref="Q449" si="256">Q451+Q450</f>
        <v>16391</v>
      </c>
      <c r="R449" s="98">
        <f t="shared" si="255"/>
        <v>16391</v>
      </c>
      <c r="S449" s="98">
        <f t="shared" si="255"/>
        <v>17191</v>
      </c>
      <c r="T449" s="98">
        <f t="shared" si="255"/>
        <v>17191</v>
      </c>
      <c r="U449" s="98">
        <f t="shared" si="255"/>
        <v>16126</v>
      </c>
      <c r="V449" s="98">
        <f t="shared" si="255"/>
        <v>16126</v>
      </c>
    </row>
    <row r="450" spans="1:22" ht="14.25" customHeight="1">
      <c r="A450" s="56"/>
      <c r="B450" s="42" t="s">
        <v>247</v>
      </c>
      <c r="C450" s="34" t="s">
        <v>375</v>
      </c>
      <c r="D450" s="44">
        <v>9</v>
      </c>
      <c r="E450" s="45">
        <v>10</v>
      </c>
      <c r="F450" s="45">
        <v>10</v>
      </c>
      <c r="G450" s="45">
        <v>7</v>
      </c>
      <c r="H450" s="45">
        <v>5</v>
      </c>
      <c r="I450" s="45">
        <v>5</v>
      </c>
      <c r="J450" s="45">
        <v>5</v>
      </c>
      <c r="K450" s="45">
        <v>0</v>
      </c>
      <c r="L450" s="45">
        <v>0</v>
      </c>
      <c r="M450" s="45">
        <v>0</v>
      </c>
      <c r="N450" s="45">
        <v>5</v>
      </c>
      <c r="O450" s="39">
        <f t="shared" si="227"/>
        <v>5</v>
      </c>
      <c r="P450" s="39">
        <f t="shared" si="228"/>
        <v>0</v>
      </c>
      <c r="Q450" s="45">
        <v>3</v>
      </c>
      <c r="R450" s="45">
        <v>3</v>
      </c>
      <c r="S450" s="45">
        <v>0</v>
      </c>
      <c r="T450" s="45">
        <v>0</v>
      </c>
      <c r="U450" s="45">
        <v>0</v>
      </c>
      <c r="V450" s="45">
        <v>0</v>
      </c>
    </row>
    <row r="451" spans="1:22" ht="18" customHeight="1">
      <c r="A451" s="56"/>
      <c r="B451" s="42" t="s">
        <v>376</v>
      </c>
      <c r="C451" s="43">
        <v>30</v>
      </c>
      <c r="D451" s="50">
        <f t="shared" ref="D451:V451" si="257">D452+D453</f>
        <v>584</v>
      </c>
      <c r="E451" s="50">
        <f t="shared" si="257"/>
        <v>1740</v>
      </c>
      <c r="F451" s="50">
        <f t="shared" si="257"/>
        <v>1740</v>
      </c>
      <c r="G451" s="50">
        <f t="shared" si="257"/>
        <v>1437</v>
      </c>
      <c r="H451" s="50">
        <f t="shared" si="257"/>
        <v>11190</v>
      </c>
      <c r="I451" s="50">
        <f t="shared" si="257"/>
        <v>11190</v>
      </c>
      <c r="J451" s="50">
        <f t="shared" si="257"/>
        <v>11190</v>
      </c>
      <c r="K451" s="50">
        <f t="shared" si="257"/>
        <v>2000</v>
      </c>
      <c r="L451" s="50">
        <f t="shared" si="257"/>
        <v>2500</v>
      </c>
      <c r="M451" s="50">
        <f t="shared" si="257"/>
        <v>3000</v>
      </c>
      <c r="N451" s="50">
        <f t="shared" si="257"/>
        <v>3690</v>
      </c>
      <c r="O451" s="39">
        <f t="shared" si="227"/>
        <v>11190</v>
      </c>
      <c r="P451" s="39">
        <f t="shared" si="228"/>
        <v>0</v>
      </c>
      <c r="Q451" s="50">
        <f t="shared" ref="Q451" si="258">Q452+Q453</f>
        <v>16388</v>
      </c>
      <c r="R451" s="50">
        <f t="shared" si="257"/>
        <v>16388</v>
      </c>
      <c r="S451" s="50">
        <f t="shared" si="257"/>
        <v>17191</v>
      </c>
      <c r="T451" s="50">
        <f t="shared" si="257"/>
        <v>17191</v>
      </c>
      <c r="U451" s="50">
        <f t="shared" si="257"/>
        <v>16126</v>
      </c>
      <c r="V451" s="50">
        <f t="shared" si="257"/>
        <v>16126</v>
      </c>
    </row>
    <row r="452" spans="1:22" ht="15.75" customHeight="1">
      <c r="A452" s="56"/>
      <c r="B452" s="42" t="s">
        <v>377</v>
      </c>
      <c r="C452" s="34" t="s">
        <v>378</v>
      </c>
      <c r="D452" s="44">
        <v>584</v>
      </c>
      <c r="E452" s="45">
        <v>1740</v>
      </c>
      <c r="F452" s="45">
        <v>1740</v>
      </c>
      <c r="G452" s="45">
        <v>1437</v>
      </c>
      <c r="H452" s="45">
        <v>11190</v>
      </c>
      <c r="I452" s="45">
        <v>11190</v>
      </c>
      <c r="J452" s="45">
        <v>11190</v>
      </c>
      <c r="K452" s="45">
        <v>2000</v>
      </c>
      <c r="L452" s="45">
        <v>2500</v>
      </c>
      <c r="M452" s="45">
        <v>3000</v>
      </c>
      <c r="N452" s="45">
        <v>3690</v>
      </c>
      <c r="O452" s="39">
        <f t="shared" si="227"/>
        <v>11190</v>
      </c>
      <c r="P452" s="39">
        <f t="shared" si="228"/>
        <v>0</v>
      </c>
      <c r="Q452" s="45">
        <v>16388</v>
      </c>
      <c r="R452" s="45">
        <v>16388</v>
      </c>
      <c r="S452" s="45">
        <v>17191</v>
      </c>
      <c r="T452" s="45">
        <v>17191</v>
      </c>
      <c r="U452" s="45">
        <v>16126</v>
      </c>
      <c r="V452" s="45">
        <v>16126</v>
      </c>
    </row>
    <row r="453" spans="1:22" ht="0.75" customHeight="1">
      <c r="A453" s="56"/>
      <c r="B453" s="42" t="s">
        <v>379</v>
      </c>
      <c r="C453" s="34" t="s">
        <v>380</v>
      </c>
      <c r="D453" s="44"/>
      <c r="E453" s="45"/>
      <c r="F453" s="45"/>
      <c r="G453" s="45"/>
      <c r="H453" s="45"/>
      <c r="I453" s="45"/>
      <c r="J453" s="45"/>
      <c r="K453" s="45"/>
      <c r="L453" s="45"/>
      <c r="M453" s="45"/>
      <c r="N453" s="45"/>
      <c r="O453" s="39">
        <f t="shared" si="227"/>
        <v>0</v>
      </c>
      <c r="P453" s="39">
        <f t="shared" si="228"/>
        <v>0</v>
      </c>
      <c r="Q453" s="45"/>
      <c r="R453" s="45"/>
      <c r="S453" s="45"/>
      <c r="T453" s="45"/>
      <c r="U453" s="45"/>
      <c r="V453" s="45"/>
    </row>
    <row r="454" spans="1:22" ht="18" customHeight="1">
      <c r="A454" s="100" t="s">
        <v>381</v>
      </c>
      <c r="B454" s="101" t="s">
        <v>382</v>
      </c>
      <c r="C454" s="102">
        <v>59.02</v>
      </c>
      <c r="D454" s="139">
        <f t="shared" ref="D454:N454" si="259">D462+D475</f>
        <v>1219.58</v>
      </c>
      <c r="E454" s="139">
        <f t="shared" si="259"/>
        <v>1799</v>
      </c>
      <c r="F454" s="139">
        <f t="shared" si="259"/>
        <v>1988</v>
      </c>
      <c r="G454" s="139">
        <f t="shared" si="259"/>
        <v>1468.65</v>
      </c>
      <c r="H454" s="139">
        <f t="shared" si="259"/>
        <v>3746</v>
      </c>
      <c r="I454" s="139">
        <f t="shared" si="259"/>
        <v>2060</v>
      </c>
      <c r="J454" s="139">
        <f t="shared" si="259"/>
        <v>2060</v>
      </c>
      <c r="K454" s="139">
        <f t="shared" si="259"/>
        <v>757</v>
      </c>
      <c r="L454" s="139">
        <f t="shared" si="259"/>
        <v>496</v>
      </c>
      <c r="M454" s="139">
        <f t="shared" si="259"/>
        <v>454</v>
      </c>
      <c r="N454" s="139">
        <f t="shared" si="259"/>
        <v>353</v>
      </c>
      <c r="O454" s="39">
        <f t="shared" si="227"/>
        <v>2060</v>
      </c>
      <c r="P454" s="39">
        <f t="shared" si="228"/>
        <v>0</v>
      </c>
      <c r="Q454" s="139">
        <f t="shared" ref="Q454:V454" si="260">Q462+Q475</f>
        <v>1415</v>
      </c>
      <c r="R454" s="139">
        <f t="shared" si="260"/>
        <v>1415</v>
      </c>
      <c r="S454" s="139">
        <f t="shared" si="260"/>
        <v>1415</v>
      </c>
      <c r="T454" s="139">
        <f t="shared" si="260"/>
        <v>1415</v>
      </c>
      <c r="U454" s="139">
        <f t="shared" si="260"/>
        <v>1415</v>
      </c>
      <c r="V454" s="139">
        <f t="shared" si="260"/>
        <v>1415</v>
      </c>
    </row>
    <row r="455" spans="1:22" ht="16.5" customHeight="1">
      <c r="A455" s="104"/>
      <c r="B455" s="41" t="s">
        <v>244</v>
      </c>
      <c r="C455" s="105"/>
      <c r="D455" s="139">
        <f t="shared" ref="D455:N456" si="261">D464+D470+D477</f>
        <v>1211.8399999999999</v>
      </c>
      <c r="E455" s="139">
        <f t="shared" si="261"/>
        <v>1440</v>
      </c>
      <c r="F455" s="139">
        <f t="shared" si="261"/>
        <v>1488</v>
      </c>
      <c r="G455" s="139">
        <f t="shared" si="261"/>
        <v>1309.6500000000001</v>
      </c>
      <c r="H455" s="139">
        <f t="shared" si="261"/>
        <v>2370</v>
      </c>
      <c r="I455" s="139">
        <f t="shared" si="261"/>
        <v>1415</v>
      </c>
      <c r="J455" s="139">
        <f t="shared" si="261"/>
        <v>1415</v>
      </c>
      <c r="K455" s="139">
        <f t="shared" si="261"/>
        <v>354</v>
      </c>
      <c r="L455" s="139">
        <f t="shared" si="261"/>
        <v>354</v>
      </c>
      <c r="M455" s="139">
        <f t="shared" si="261"/>
        <v>354</v>
      </c>
      <c r="N455" s="139">
        <f t="shared" si="261"/>
        <v>353</v>
      </c>
      <c r="O455" s="39">
        <f t="shared" si="227"/>
        <v>1415</v>
      </c>
      <c r="P455" s="39">
        <f t="shared" si="228"/>
        <v>0</v>
      </c>
      <c r="Q455" s="139">
        <f t="shared" ref="Q455:V456" si="262">Q464+Q470+Q477</f>
        <v>1415</v>
      </c>
      <c r="R455" s="139">
        <f t="shared" si="262"/>
        <v>1415</v>
      </c>
      <c r="S455" s="139">
        <f t="shared" si="262"/>
        <v>1415</v>
      </c>
      <c r="T455" s="139">
        <f t="shared" si="262"/>
        <v>1415</v>
      </c>
      <c r="U455" s="139">
        <f t="shared" si="262"/>
        <v>1415</v>
      </c>
      <c r="V455" s="139">
        <f t="shared" si="262"/>
        <v>1415</v>
      </c>
    </row>
    <row r="456" spans="1:22" ht="14.25">
      <c r="A456" s="56"/>
      <c r="B456" s="42" t="s">
        <v>245</v>
      </c>
      <c r="C456" s="34">
        <v>0.01</v>
      </c>
      <c r="D456" s="50">
        <f t="shared" si="261"/>
        <v>1211.8399999999999</v>
      </c>
      <c r="E456" s="50">
        <f t="shared" si="261"/>
        <v>1440</v>
      </c>
      <c r="F456" s="50">
        <f t="shared" si="261"/>
        <v>1488</v>
      </c>
      <c r="G456" s="50">
        <f t="shared" si="261"/>
        <v>1309.6500000000001</v>
      </c>
      <c r="H456" s="50">
        <f t="shared" si="261"/>
        <v>2370</v>
      </c>
      <c r="I456" s="50">
        <f t="shared" si="261"/>
        <v>1415</v>
      </c>
      <c r="J456" s="50">
        <f t="shared" si="261"/>
        <v>1415</v>
      </c>
      <c r="K456" s="50">
        <f t="shared" si="261"/>
        <v>354</v>
      </c>
      <c r="L456" s="50">
        <f t="shared" si="261"/>
        <v>354</v>
      </c>
      <c r="M456" s="50">
        <f t="shared" si="261"/>
        <v>354</v>
      </c>
      <c r="N456" s="50">
        <f t="shared" si="261"/>
        <v>353</v>
      </c>
      <c r="O456" s="39">
        <f t="shared" si="227"/>
        <v>1415</v>
      </c>
      <c r="P456" s="39">
        <f t="shared" si="228"/>
        <v>0</v>
      </c>
      <c r="Q456" s="50">
        <f t="shared" si="262"/>
        <v>1415</v>
      </c>
      <c r="R456" s="50">
        <f t="shared" si="262"/>
        <v>1415</v>
      </c>
      <c r="S456" s="50">
        <f t="shared" si="262"/>
        <v>1415</v>
      </c>
      <c r="T456" s="50">
        <f t="shared" si="262"/>
        <v>1415</v>
      </c>
      <c r="U456" s="50">
        <f t="shared" si="262"/>
        <v>1415</v>
      </c>
      <c r="V456" s="50">
        <f t="shared" si="262"/>
        <v>1415</v>
      </c>
    </row>
    <row r="457" spans="1:22" ht="14.25">
      <c r="A457" s="56"/>
      <c r="B457" s="42" t="s">
        <v>246</v>
      </c>
      <c r="C457" s="43">
        <v>10</v>
      </c>
      <c r="D457" s="50">
        <f t="shared" ref="D457:V457" si="263">D479</f>
        <v>0</v>
      </c>
      <c r="E457" s="50">
        <f t="shared" si="263"/>
        <v>0</v>
      </c>
      <c r="F457" s="50">
        <f t="shared" si="263"/>
        <v>0</v>
      </c>
      <c r="G457" s="50">
        <f t="shared" si="263"/>
        <v>0</v>
      </c>
      <c r="H457" s="50">
        <f t="shared" si="263"/>
        <v>0</v>
      </c>
      <c r="I457" s="50">
        <f t="shared" si="263"/>
        <v>0</v>
      </c>
      <c r="J457" s="50">
        <f t="shared" si="263"/>
        <v>0</v>
      </c>
      <c r="K457" s="50">
        <f t="shared" si="263"/>
        <v>0</v>
      </c>
      <c r="L457" s="50">
        <f t="shared" si="263"/>
        <v>0</v>
      </c>
      <c r="M457" s="50">
        <f t="shared" si="263"/>
        <v>0</v>
      </c>
      <c r="N457" s="50">
        <f t="shared" si="263"/>
        <v>0</v>
      </c>
      <c r="O457" s="39">
        <f t="shared" si="227"/>
        <v>0</v>
      </c>
      <c r="P457" s="39">
        <f t="shared" si="228"/>
        <v>0</v>
      </c>
      <c r="Q457" s="50">
        <f t="shared" ref="Q457" si="264">Q479</f>
        <v>0</v>
      </c>
      <c r="R457" s="50">
        <f t="shared" si="263"/>
        <v>0</v>
      </c>
      <c r="S457" s="50">
        <f t="shared" si="263"/>
        <v>0</v>
      </c>
      <c r="T457" s="50">
        <f t="shared" si="263"/>
        <v>0</v>
      </c>
      <c r="U457" s="50">
        <f t="shared" si="263"/>
        <v>0</v>
      </c>
      <c r="V457" s="50">
        <f t="shared" si="263"/>
        <v>0</v>
      </c>
    </row>
    <row r="458" spans="1:22" ht="14.25">
      <c r="A458" s="56"/>
      <c r="B458" s="42" t="s">
        <v>247</v>
      </c>
      <c r="C458" s="43">
        <v>20</v>
      </c>
      <c r="D458" s="50">
        <f t="shared" ref="D458:N458" si="265">D466+D472+D480</f>
        <v>1211.8399999999999</v>
      </c>
      <c r="E458" s="50">
        <f t="shared" si="265"/>
        <v>1440</v>
      </c>
      <c r="F458" s="50">
        <f t="shared" si="265"/>
        <v>1488</v>
      </c>
      <c r="G458" s="50">
        <f t="shared" si="265"/>
        <v>1309.6500000000001</v>
      </c>
      <c r="H458" s="50">
        <f t="shared" si="265"/>
        <v>2370</v>
      </c>
      <c r="I458" s="50">
        <f t="shared" si="265"/>
        <v>1415</v>
      </c>
      <c r="J458" s="50">
        <f t="shared" si="265"/>
        <v>1415</v>
      </c>
      <c r="K458" s="50">
        <f t="shared" si="265"/>
        <v>354</v>
      </c>
      <c r="L458" s="50">
        <f t="shared" si="265"/>
        <v>354</v>
      </c>
      <c r="M458" s="50">
        <f t="shared" si="265"/>
        <v>354</v>
      </c>
      <c r="N458" s="50">
        <f t="shared" si="265"/>
        <v>353</v>
      </c>
      <c r="O458" s="39">
        <f t="shared" si="227"/>
        <v>1415</v>
      </c>
      <c r="P458" s="39">
        <f t="shared" si="228"/>
        <v>0</v>
      </c>
      <c r="Q458" s="50">
        <f t="shared" ref="Q458:V458" si="266">Q466+Q472+Q480</f>
        <v>1415</v>
      </c>
      <c r="R458" s="50">
        <f t="shared" si="266"/>
        <v>1415</v>
      </c>
      <c r="S458" s="50">
        <f t="shared" si="266"/>
        <v>1415</v>
      </c>
      <c r="T458" s="50">
        <f t="shared" si="266"/>
        <v>1415</v>
      </c>
      <c r="U458" s="50">
        <f t="shared" si="266"/>
        <v>1415</v>
      </c>
      <c r="V458" s="50">
        <f t="shared" si="266"/>
        <v>1415</v>
      </c>
    </row>
    <row r="459" spans="1:22" ht="14.25">
      <c r="A459" s="56"/>
      <c r="B459" s="42" t="s">
        <v>383</v>
      </c>
      <c r="C459" s="43" t="s">
        <v>384</v>
      </c>
      <c r="D459" s="50">
        <f t="shared" ref="D459:V459" si="267">D481</f>
        <v>0</v>
      </c>
      <c r="E459" s="50">
        <f t="shared" si="267"/>
        <v>0</v>
      </c>
      <c r="F459" s="50">
        <f t="shared" si="267"/>
        <v>0</v>
      </c>
      <c r="G459" s="50">
        <f t="shared" si="267"/>
        <v>0</v>
      </c>
      <c r="H459" s="50">
        <f t="shared" si="267"/>
        <v>0</v>
      </c>
      <c r="I459" s="50">
        <f t="shared" si="267"/>
        <v>0</v>
      </c>
      <c r="J459" s="50">
        <f t="shared" si="267"/>
        <v>0</v>
      </c>
      <c r="K459" s="50">
        <f t="shared" si="267"/>
        <v>0</v>
      </c>
      <c r="L459" s="50">
        <f t="shared" si="267"/>
        <v>0</v>
      </c>
      <c r="M459" s="50">
        <f t="shared" si="267"/>
        <v>0</v>
      </c>
      <c r="N459" s="50">
        <f t="shared" si="267"/>
        <v>0</v>
      </c>
      <c r="O459" s="39">
        <f t="shared" ref="O459:O522" si="268">K459+L459+M459+N459</f>
        <v>0</v>
      </c>
      <c r="P459" s="39">
        <f t="shared" ref="P459:P522" si="269">I459-O459</f>
        <v>0</v>
      </c>
      <c r="Q459" s="50">
        <f t="shared" ref="Q459" si="270">Q481</f>
        <v>0</v>
      </c>
      <c r="R459" s="50">
        <f t="shared" si="267"/>
        <v>0</v>
      </c>
      <c r="S459" s="50">
        <f t="shared" si="267"/>
        <v>0</v>
      </c>
      <c r="T459" s="50">
        <f t="shared" si="267"/>
        <v>0</v>
      </c>
      <c r="U459" s="50">
        <f t="shared" si="267"/>
        <v>0</v>
      </c>
      <c r="V459" s="50">
        <f t="shared" si="267"/>
        <v>0</v>
      </c>
    </row>
    <row r="460" spans="1:22" ht="14.25">
      <c r="A460" s="56"/>
      <c r="B460" s="41" t="s">
        <v>257</v>
      </c>
      <c r="C460" s="43"/>
      <c r="D460" s="98">
        <f t="shared" ref="D460:N461" si="271">D467+D482</f>
        <v>7.74</v>
      </c>
      <c r="E460" s="98">
        <f t="shared" si="271"/>
        <v>359</v>
      </c>
      <c r="F460" s="98">
        <f t="shared" si="271"/>
        <v>500</v>
      </c>
      <c r="G460" s="98">
        <f t="shared" si="271"/>
        <v>159</v>
      </c>
      <c r="H460" s="98">
        <f t="shared" si="271"/>
        <v>1376</v>
      </c>
      <c r="I460" s="98">
        <f t="shared" si="271"/>
        <v>645</v>
      </c>
      <c r="J460" s="98">
        <f t="shared" si="271"/>
        <v>645</v>
      </c>
      <c r="K460" s="98">
        <f t="shared" si="271"/>
        <v>403</v>
      </c>
      <c r="L460" s="98">
        <f t="shared" si="271"/>
        <v>142</v>
      </c>
      <c r="M460" s="98">
        <f t="shared" si="271"/>
        <v>100</v>
      </c>
      <c r="N460" s="98">
        <f t="shared" si="271"/>
        <v>0</v>
      </c>
      <c r="O460" s="39">
        <f t="shared" si="268"/>
        <v>645</v>
      </c>
      <c r="P460" s="39">
        <f t="shared" si="269"/>
        <v>0</v>
      </c>
      <c r="Q460" s="98">
        <f t="shared" ref="Q460:V461" si="272">Q467+Q482</f>
        <v>0</v>
      </c>
      <c r="R460" s="98">
        <f t="shared" si="272"/>
        <v>0</v>
      </c>
      <c r="S460" s="98">
        <f t="shared" si="272"/>
        <v>0</v>
      </c>
      <c r="T460" s="98">
        <f t="shared" si="272"/>
        <v>0</v>
      </c>
      <c r="U460" s="98">
        <f t="shared" si="272"/>
        <v>0</v>
      </c>
      <c r="V460" s="98">
        <f t="shared" si="272"/>
        <v>0</v>
      </c>
    </row>
    <row r="461" spans="1:22" ht="14.25">
      <c r="A461" s="56"/>
      <c r="B461" s="42" t="s">
        <v>310</v>
      </c>
      <c r="C461" s="43">
        <v>70</v>
      </c>
      <c r="D461" s="98">
        <f t="shared" si="271"/>
        <v>7.74</v>
      </c>
      <c r="E461" s="98">
        <f t="shared" si="271"/>
        <v>359</v>
      </c>
      <c r="F461" s="98">
        <f t="shared" si="271"/>
        <v>500</v>
      </c>
      <c r="G461" s="98">
        <f t="shared" si="271"/>
        <v>159</v>
      </c>
      <c r="H461" s="98">
        <f t="shared" si="271"/>
        <v>1376</v>
      </c>
      <c r="I461" s="98">
        <f t="shared" si="271"/>
        <v>645</v>
      </c>
      <c r="J461" s="98">
        <f t="shared" si="271"/>
        <v>645</v>
      </c>
      <c r="K461" s="98">
        <f t="shared" si="271"/>
        <v>403</v>
      </c>
      <c r="L461" s="98">
        <f t="shared" si="271"/>
        <v>142</v>
      </c>
      <c r="M461" s="98">
        <f t="shared" si="271"/>
        <v>100</v>
      </c>
      <c r="N461" s="98">
        <f t="shared" si="271"/>
        <v>0</v>
      </c>
      <c r="O461" s="39">
        <f t="shared" si="268"/>
        <v>645</v>
      </c>
      <c r="P461" s="39">
        <f t="shared" si="269"/>
        <v>0</v>
      </c>
      <c r="Q461" s="98">
        <f t="shared" si="272"/>
        <v>0</v>
      </c>
      <c r="R461" s="98">
        <f t="shared" si="272"/>
        <v>0</v>
      </c>
      <c r="S461" s="98">
        <f t="shared" si="272"/>
        <v>0</v>
      </c>
      <c r="T461" s="98">
        <f t="shared" si="272"/>
        <v>0</v>
      </c>
      <c r="U461" s="98">
        <f t="shared" si="272"/>
        <v>0</v>
      </c>
      <c r="V461" s="98">
        <f t="shared" si="272"/>
        <v>0</v>
      </c>
    </row>
    <row r="462" spans="1:22" ht="14.25">
      <c r="A462" s="56">
        <v>1</v>
      </c>
      <c r="B462" s="106" t="s">
        <v>385</v>
      </c>
      <c r="C462" s="107">
        <v>60.02</v>
      </c>
      <c r="D462" s="108">
        <f t="shared" ref="D462:N462" si="273">D463+D469</f>
        <v>450.58</v>
      </c>
      <c r="E462" s="108">
        <f t="shared" si="273"/>
        <v>470</v>
      </c>
      <c r="F462" s="108">
        <f t="shared" si="273"/>
        <v>518</v>
      </c>
      <c r="G462" s="108">
        <f t="shared" si="273"/>
        <v>385.65000000000003</v>
      </c>
      <c r="H462" s="108">
        <f t="shared" si="273"/>
        <v>1035</v>
      </c>
      <c r="I462" s="108">
        <f t="shared" si="273"/>
        <v>515</v>
      </c>
      <c r="J462" s="108">
        <f t="shared" si="273"/>
        <v>515</v>
      </c>
      <c r="K462" s="108">
        <f t="shared" si="273"/>
        <v>104</v>
      </c>
      <c r="L462" s="108">
        <f t="shared" si="273"/>
        <v>104</v>
      </c>
      <c r="M462" s="108">
        <f t="shared" si="273"/>
        <v>204</v>
      </c>
      <c r="N462" s="108">
        <f t="shared" si="273"/>
        <v>103</v>
      </c>
      <c r="O462" s="39">
        <f t="shared" si="268"/>
        <v>515</v>
      </c>
      <c r="P462" s="39">
        <f t="shared" si="269"/>
        <v>0</v>
      </c>
      <c r="Q462" s="135">
        <f t="shared" ref="Q462:V462" si="274">Q463+Q469</f>
        <v>415</v>
      </c>
      <c r="R462" s="135">
        <f t="shared" si="274"/>
        <v>415</v>
      </c>
      <c r="S462" s="135">
        <f t="shared" si="274"/>
        <v>415</v>
      </c>
      <c r="T462" s="135">
        <f t="shared" si="274"/>
        <v>415</v>
      </c>
      <c r="U462" s="135">
        <f t="shared" si="274"/>
        <v>415</v>
      </c>
      <c r="V462" s="135">
        <f t="shared" si="274"/>
        <v>415</v>
      </c>
    </row>
    <row r="463" spans="1:22" ht="30.75" customHeight="1">
      <c r="A463" s="56" t="s">
        <v>386</v>
      </c>
      <c r="B463" s="127" t="s">
        <v>387</v>
      </c>
      <c r="C463" s="128" t="s">
        <v>388</v>
      </c>
      <c r="D463" s="129">
        <f t="shared" ref="D463:V463" si="275">D464+D467</f>
        <v>433</v>
      </c>
      <c r="E463" s="129">
        <f t="shared" si="275"/>
        <v>455</v>
      </c>
      <c r="F463" s="129">
        <f t="shared" si="275"/>
        <v>503</v>
      </c>
      <c r="G463" s="129">
        <f t="shared" si="275"/>
        <v>371.35</v>
      </c>
      <c r="H463" s="129">
        <f t="shared" si="275"/>
        <v>1020</v>
      </c>
      <c r="I463" s="129">
        <f t="shared" si="275"/>
        <v>500</v>
      </c>
      <c r="J463" s="129">
        <f t="shared" si="275"/>
        <v>500</v>
      </c>
      <c r="K463" s="129">
        <f t="shared" si="275"/>
        <v>100</v>
      </c>
      <c r="L463" s="129">
        <f t="shared" si="275"/>
        <v>100</v>
      </c>
      <c r="M463" s="129">
        <f t="shared" si="275"/>
        <v>200</v>
      </c>
      <c r="N463" s="129">
        <f t="shared" si="275"/>
        <v>100</v>
      </c>
      <c r="O463" s="39">
        <f t="shared" si="268"/>
        <v>500</v>
      </c>
      <c r="P463" s="39">
        <f t="shared" si="269"/>
        <v>0</v>
      </c>
      <c r="Q463" s="129">
        <f t="shared" ref="Q463" si="276">Q464+Q467</f>
        <v>400</v>
      </c>
      <c r="R463" s="129">
        <f t="shared" si="275"/>
        <v>400</v>
      </c>
      <c r="S463" s="129">
        <f t="shared" si="275"/>
        <v>400</v>
      </c>
      <c r="T463" s="129">
        <f t="shared" si="275"/>
        <v>400</v>
      </c>
      <c r="U463" s="129">
        <f t="shared" si="275"/>
        <v>400</v>
      </c>
      <c r="V463" s="129">
        <f t="shared" si="275"/>
        <v>400</v>
      </c>
    </row>
    <row r="464" spans="1:22" ht="18" customHeight="1">
      <c r="A464" s="56"/>
      <c r="B464" s="41" t="s">
        <v>244</v>
      </c>
      <c r="C464" s="34"/>
      <c r="D464" s="98">
        <f t="shared" ref="D464:V465" si="277">D465</f>
        <v>425.26</v>
      </c>
      <c r="E464" s="98">
        <f t="shared" si="277"/>
        <v>425</v>
      </c>
      <c r="F464" s="98">
        <f t="shared" si="277"/>
        <v>473</v>
      </c>
      <c r="G464" s="98">
        <f t="shared" si="277"/>
        <v>371.35</v>
      </c>
      <c r="H464" s="98">
        <f t="shared" si="277"/>
        <v>720</v>
      </c>
      <c r="I464" s="98">
        <f t="shared" si="277"/>
        <v>400</v>
      </c>
      <c r="J464" s="98">
        <f t="shared" si="277"/>
        <v>400</v>
      </c>
      <c r="K464" s="98">
        <f t="shared" si="277"/>
        <v>100</v>
      </c>
      <c r="L464" s="98">
        <f t="shared" si="277"/>
        <v>100</v>
      </c>
      <c r="M464" s="98">
        <f t="shared" si="277"/>
        <v>100</v>
      </c>
      <c r="N464" s="98">
        <f t="shared" si="277"/>
        <v>100</v>
      </c>
      <c r="O464" s="39">
        <f t="shared" si="268"/>
        <v>400</v>
      </c>
      <c r="P464" s="39">
        <f t="shared" si="269"/>
        <v>0</v>
      </c>
      <c r="Q464" s="98">
        <f t="shared" si="277"/>
        <v>400</v>
      </c>
      <c r="R464" s="98">
        <f t="shared" si="277"/>
        <v>400</v>
      </c>
      <c r="S464" s="98">
        <f t="shared" si="277"/>
        <v>400</v>
      </c>
      <c r="T464" s="98">
        <f t="shared" si="277"/>
        <v>400</v>
      </c>
      <c r="U464" s="98">
        <f t="shared" si="277"/>
        <v>400</v>
      </c>
      <c r="V464" s="98">
        <f t="shared" si="277"/>
        <v>400</v>
      </c>
    </row>
    <row r="465" spans="1:22" ht="18.75" customHeight="1">
      <c r="A465" s="56"/>
      <c r="B465" s="42" t="s">
        <v>245</v>
      </c>
      <c r="C465" s="43">
        <v>1</v>
      </c>
      <c r="D465" s="50">
        <f t="shared" si="277"/>
        <v>425.26</v>
      </c>
      <c r="E465" s="50">
        <f t="shared" si="277"/>
        <v>425</v>
      </c>
      <c r="F465" s="50">
        <f t="shared" si="277"/>
        <v>473</v>
      </c>
      <c r="G465" s="50">
        <f t="shared" si="277"/>
        <v>371.35</v>
      </c>
      <c r="H465" s="50">
        <f t="shared" si="277"/>
        <v>720</v>
      </c>
      <c r="I465" s="50">
        <f t="shared" si="277"/>
        <v>400</v>
      </c>
      <c r="J465" s="50">
        <f t="shared" si="277"/>
        <v>400</v>
      </c>
      <c r="K465" s="50">
        <f t="shared" si="277"/>
        <v>100</v>
      </c>
      <c r="L465" s="50">
        <f t="shared" si="277"/>
        <v>100</v>
      </c>
      <c r="M465" s="50">
        <f t="shared" si="277"/>
        <v>100</v>
      </c>
      <c r="N465" s="50">
        <f t="shared" si="277"/>
        <v>100</v>
      </c>
      <c r="O465" s="39">
        <f t="shared" si="268"/>
        <v>400</v>
      </c>
      <c r="P465" s="39">
        <f t="shared" si="269"/>
        <v>0</v>
      </c>
      <c r="Q465" s="50">
        <f t="shared" si="277"/>
        <v>400</v>
      </c>
      <c r="R465" s="50">
        <f t="shared" si="277"/>
        <v>400</v>
      </c>
      <c r="S465" s="50">
        <f t="shared" si="277"/>
        <v>400</v>
      </c>
      <c r="T465" s="50">
        <f t="shared" si="277"/>
        <v>400</v>
      </c>
      <c r="U465" s="50">
        <f t="shared" si="277"/>
        <v>400</v>
      </c>
      <c r="V465" s="50">
        <f t="shared" si="277"/>
        <v>400</v>
      </c>
    </row>
    <row r="466" spans="1:22" ht="18" customHeight="1">
      <c r="A466" s="56"/>
      <c r="B466" s="42" t="s">
        <v>247</v>
      </c>
      <c r="C466" s="43">
        <v>20</v>
      </c>
      <c r="D466" s="44">
        <v>425.26</v>
      </c>
      <c r="E466" s="45">
        <v>425</v>
      </c>
      <c r="F466" s="45">
        <v>473</v>
      </c>
      <c r="G466" s="45">
        <v>371.35</v>
      </c>
      <c r="H466" s="45">
        <v>720</v>
      </c>
      <c r="I466" s="45">
        <v>400</v>
      </c>
      <c r="J466" s="45">
        <v>400</v>
      </c>
      <c r="K466" s="45">
        <v>100</v>
      </c>
      <c r="L466" s="45">
        <v>100</v>
      </c>
      <c r="M466" s="45">
        <v>100</v>
      </c>
      <c r="N466" s="45">
        <v>100</v>
      </c>
      <c r="O466" s="39">
        <f t="shared" si="268"/>
        <v>400</v>
      </c>
      <c r="P466" s="39">
        <f t="shared" si="269"/>
        <v>0</v>
      </c>
      <c r="Q466" s="45">
        <v>400</v>
      </c>
      <c r="R466" s="45">
        <v>400</v>
      </c>
      <c r="S466" s="45">
        <v>400</v>
      </c>
      <c r="T466" s="45">
        <v>400</v>
      </c>
      <c r="U466" s="45">
        <v>400</v>
      </c>
      <c r="V466" s="45">
        <v>400</v>
      </c>
    </row>
    <row r="467" spans="1:22" ht="19.5" customHeight="1">
      <c r="A467" s="56"/>
      <c r="B467" s="41" t="s">
        <v>257</v>
      </c>
      <c r="C467" s="43"/>
      <c r="D467" s="98">
        <f t="shared" ref="D467:V467" si="278">D468</f>
        <v>7.74</v>
      </c>
      <c r="E467" s="98">
        <f t="shared" si="278"/>
        <v>30</v>
      </c>
      <c r="F467" s="98">
        <f t="shared" si="278"/>
        <v>30</v>
      </c>
      <c r="G467" s="98">
        <f t="shared" si="278"/>
        <v>0</v>
      </c>
      <c r="H467" s="98">
        <f t="shared" si="278"/>
        <v>300</v>
      </c>
      <c r="I467" s="98">
        <f t="shared" si="278"/>
        <v>100</v>
      </c>
      <c r="J467" s="98">
        <f t="shared" si="278"/>
        <v>100</v>
      </c>
      <c r="K467" s="98">
        <f t="shared" si="278"/>
        <v>0</v>
      </c>
      <c r="L467" s="98">
        <f t="shared" si="278"/>
        <v>0</v>
      </c>
      <c r="M467" s="98">
        <f t="shared" si="278"/>
        <v>100</v>
      </c>
      <c r="N467" s="98">
        <f t="shared" si="278"/>
        <v>0</v>
      </c>
      <c r="O467" s="39">
        <f t="shared" si="268"/>
        <v>100</v>
      </c>
      <c r="P467" s="39">
        <f t="shared" si="269"/>
        <v>0</v>
      </c>
      <c r="Q467" s="98">
        <f t="shared" si="278"/>
        <v>0</v>
      </c>
      <c r="R467" s="98">
        <f t="shared" si="278"/>
        <v>0</v>
      </c>
      <c r="S467" s="98">
        <f t="shared" si="278"/>
        <v>0</v>
      </c>
      <c r="T467" s="98">
        <f t="shared" si="278"/>
        <v>0</v>
      </c>
      <c r="U467" s="98">
        <f t="shared" si="278"/>
        <v>0</v>
      </c>
      <c r="V467" s="98">
        <f t="shared" si="278"/>
        <v>0</v>
      </c>
    </row>
    <row r="468" spans="1:22" ht="18.75" customHeight="1">
      <c r="A468" s="56"/>
      <c r="B468" s="42" t="s">
        <v>310</v>
      </c>
      <c r="C468" s="43">
        <v>70</v>
      </c>
      <c r="D468" s="50">
        <v>7.74</v>
      </c>
      <c r="E468" s="63">
        <v>30</v>
      </c>
      <c r="F468" s="63">
        <v>30</v>
      </c>
      <c r="G468" s="63">
        <v>0</v>
      </c>
      <c r="H468" s="63">
        <v>300</v>
      </c>
      <c r="I468" s="63">
        <f>100</f>
        <v>100</v>
      </c>
      <c r="J468" s="63">
        <f>100</f>
        <v>100</v>
      </c>
      <c r="K468" s="63">
        <v>0</v>
      </c>
      <c r="L468" s="63">
        <v>0</v>
      </c>
      <c r="M468" s="63">
        <v>100</v>
      </c>
      <c r="N468" s="63">
        <v>0</v>
      </c>
      <c r="O468" s="39">
        <f t="shared" si="268"/>
        <v>100</v>
      </c>
      <c r="P468" s="39">
        <f t="shared" si="269"/>
        <v>0</v>
      </c>
      <c r="Q468" s="63">
        <v>0</v>
      </c>
      <c r="R468" s="63">
        <v>0</v>
      </c>
      <c r="S468" s="63">
        <v>0</v>
      </c>
      <c r="T468" s="63">
        <v>0</v>
      </c>
      <c r="U468" s="63">
        <v>0</v>
      </c>
      <c r="V468" s="63">
        <v>0</v>
      </c>
    </row>
    <row r="469" spans="1:22" ht="25.5">
      <c r="A469" s="56" t="s">
        <v>389</v>
      </c>
      <c r="B469" s="127" t="s">
        <v>390</v>
      </c>
      <c r="C469" s="128" t="s">
        <v>388</v>
      </c>
      <c r="D469" s="129">
        <f t="shared" ref="D469:V469" si="279">D471+D473</f>
        <v>17.579999999999998</v>
      </c>
      <c r="E469" s="129">
        <f t="shared" si="279"/>
        <v>15</v>
      </c>
      <c r="F469" s="129">
        <f t="shared" si="279"/>
        <v>15</v>
      </c>
      <c r="G469" s="129">
        <f t="shared" si="279"/>
        <v>14.3</v>
      </c>
      <c r="H469" s="129">
        <f t="shared" si="279"/>
        <v>15</v>
      </c>
      <c r="I469" s="129">
        <f t="shared" si="279"/>
        <v>15</v>
      </c>
      <c r="J469" s="129">
        <f t="shared" si="279"/>
        <v>15</v>
      </c>
      <c r="K469" s="129">
        <f t="shared" si="279"/>
        <v>4</v>
      </c>
      <c r="L469" s="129">
        <f t="shared" si="279"/>
        <v>4</v>
      </c>
      <c r="M469" s="129">
        <f t="shared" si="279"/>
        <v>4</v>
      </c>
      <c r="N469" s="129">
        <f t="shared" si="279"/>
        <v>3</v>
      </c>
      <c r="O469" s="39">
        <f t="shared" si="268"/>
        <v>15</v>
      </c>
      <c r="P469" s="39">
        <f t="shared" si="269"/>
        <v>0</v>
      </c>
      <c r="Q469" s="129">
        <f t="shared" ref="Q469" si="280">Q471+Q473</f>
        <v>15</v>
      </c>
      <c r="R469" s="129">
        <f t="shared" si="279"/>
        <v>15</v>
      </c>
      <c r="S469" s="129">
        <f t="shared" si="279"/>
        <v>15</v>
      </c>
      <c r="T469" s="129">
        <f t="shared" si="279"/>
        <v>15</v>
      </c>
      <c r="U469" s="129">
        <f t="shared" si="279"/>
        <v>15</v>
      </c>
      <c r="V469" s="129">
        <f t="shared" si="279"/>
        <v>15</v>
      </c>
    </row>
    <row r="470" spans="1:22" ht="14.25">
      <c r="A470" s="56"/>
      <c r="B470" s="41" t="s">
        <v>244</v>
      </c>
      <c r="C470" s="34"/>
      <c r="D470" s="98">
        <f t="shared" ref="D470:V471" si="281">D471</f>
        <v>17.579999999999998</v>
      </c>
      <c r="E470" s="98">
        <f t="shared" si="281"/>
        <v>15</v>
      </c>
      <c r="F470" s="98">
        <f t="shared" si="281"/>
        <v>15</v>
      </c>
      <c r="G470" s="98">
        <f t="shared" si="281"/>
        <v>14.3</v>
      </c>
      <c r="H470" s="98">
        <f t="shared" si="281"/>
        <v>15</v>
      </c>
      <c r="I470" s="98">
        <f t="shared" si="281"/>
        <v>15</v>
      </c>
      <c r="J470" s="98">
        <f t="shared" si="281"/>
        <v>15</v>
      </c>
      <c r="K470" s="98">
        <f t="shared" si="281"/>
        <v>4</v>
      </c>
      <c r="L470" s="98">
        <f t="shared" si="281"/>
        <v>4</v>
      </c>
      <c r="M470" s="98">
        <f t="shared" si="281"/>
        <v>4</v>
      </c>
      <c r="N470" s="98">
        <f t="shared" si="281"/>
        <v>3</v>
      </c>
      <c r="O470" s="39">
        <f t="shared" si="268"/>
        <v>15</v>
      </c>
      <c r="P470" s="39">
        <f t="shared" si="269"/>
        <v>0</v>
      </c>
      <c r="Q470" s="98">
        <f t="shared" si="281"/>
        <v>15</v>
      </c>
      <c r="R470" s="98">
        <f t="shared" si="281"/>
        <v>15</v>
      </c>
      <c r="S470" s="98">
        <f t="shared" si="281"/>
        <v>15</v>
      </c>
      <c r="T470" s="98">
        <f t="shared" si="281"/>
        <v>15</v>
      </c>
      <c r="U470" s="98">
        <f t="shared" si="281"/>
        <v>15</v>
      </c>
      <c r="V470" s="98">
        <f t="shared" si="281"/>
        <v>15</v>
      </c>
    </row>
    <row r="471" spans="1:22" ht="20.25" customHeight="1">
      <c r="A471" s="56"/>
      <c r="B471" s="42" t="s">
        <v>245</v>
      </c>
      <c r="C471" s="43">
        <v>1</v>
      </c>
      <c r="D471" s="50">
        <f t="shared" si="281"/>
        <v>17.579999999999998</v>
      </c>
      <c r="E471" s="50">
        <f t="shared" si="281"/>
        <v>15</v>
      </c>
      <c r="F471" s="50">
        <f t="shared" si="281"/>
        <v>15</v>
      </c>
      <c r="G471" s="50">
        <f t="shared" si="281"/>
        <v>14.3</v>
      </c>
      <c r="H471" s="50">
        <f t="shared" si="281"/>
        <v>15</v>
      </c>
      <c r="I471" s="50">
        <f t="shared" si="281"/>
        <v>15</v>
      </c>
      <c r="J471" s="50">
        <f t="shared" si="281"/>
        <v>15</v>
      </c>
      <c r="K471" s="50">
        <f t="shared" si="281"/>
        <v>4</v>
      </c>
      <c r="L471" s="50">
        <f t="shared" si="281"/>
        <v>4</v>
      </c>
      <c r="M471" s="50">
        <f t="shared" si="281"/>
        <v>4</v>
      </c>
      <c r="N471" s="50">
        <f t="shared" si="281"/>
        <v>3</v>
      </c>
      <c r="O471" s="39">
        <f t="shared" si="268"/>
        <v>15</v>
      </c>
      <c r="P471" s="39">
        <f t="shared" si="269"/>
        <v>0</v>
      </c>
      <c r="Q471" s="50">
        <f t="shared" si="281"/>
        <v>15</v>
      </c>
      <c r="R471" s="50">
        <f t="shared" si="281"/>
        <v>15</v>
      </c>
      <c r="S471" s="50">
        <f t="shared" si="281"/>
        <v>15</v>
      </c>
      <c r="T471" s="50">
        <f t="shared" si="281"/>
        <v>15</v>
      </c>
      <c r="U471" s="50">
        <f t="shared" si="281"/>
        <v>15</v>
      </c>
      <c r="V471" s="50">
        <f t="shared" si="281"/>
        <v>15</v>
      </c>
    </row>
    <row r="472" spans="1:22" ht="19.5" customHeight="1">
      <c r="A472" s="56"/>
      <c r="B472" s="42" t="s">
        <v>247</v>
      </c>
      <c r="C472" s="43">
        <v>20</v>
      </c>
      <c r="D472" s="44">
        <v>17.579999999999998</v>
      </c>
      <c r="E472" s="45">
        <v>15</v>
      </c>
      <c r="F472" s="45">
        <v>15</v>
      </c>
      <c r="G472" s="45">
        <v>14.3</v>
      </c>
      <c r="H472" s="45">
        <v>15</v>
      </c>
      <c r="I472" s="45">
        <v>15</v>
      </c>
      <c r="J472" s="45">
        <v>15</v>
      </c>
      <c r="K472" s="45">
        <v>4</v>
      </c>
      <c r="L472" s="45">
        <v>4</v>
      </c>
      <c r="M472" s="45">
        <v>4</v>
      </c>
      <c r="N472" s="45">
        <v>3</v>
      </c>
      <c r="O472" s="39">
        <f t="shared" si="268"/>
        <v>15</v>
      </c>
      <c r="P472" s="39">
        <f t="shared" si="269"/>
        <v>0</v>
      </c>
      <c r="Q472" s="45">
        <v>15</v>
      </c>
      <c r="R472" s="45">
        <v>15</v>
      </c>
      <c r="S472" s="45">
        <v>15</v>
      </c>
      <c r="T472" s="45">
        <v>15</v>
      </c>
      <c r="U472" s="45">
        <v>15</v>
      </c>
      <c r="V472" s="45">
        <v>15</v>
      </c>
    </row>
    <row r="473" spans="1:22" ht="14.25" hidden="1">
      <c r="A473" s="56"/>
      <c r="B473" s="41" t="s">
        <v>257</v>
      </c>
      <c r="C473" s="43"/>
      <c r="D473" s="44"/>
      <c r="E473" s="50">
        <f t="shared" ref="E473" si="282">E474</f>
        <v>0</v>
      </c>
      <c r="F473" s="45"/>
      <c r="G473" s="45"/>
      <c r="H473" s="45"/>
      <c r="I473" s="45"/>
      <c r="J473" s="45"/>
      <c r="K473" s="45"/>
      <c r="L473" s="45"/>
      <c r="M473" s="45"/>
      <c r="N473" s="45"/>
      <c r="O473" s="39">
        <f t="shared" si="268"/>
        <v>0</v>
      </c>
      <c r="P473" s="39">
        <f t="shared" si="269"/>
        <v>0</v>
      </c>
      <c r="Q473" s="45"/>
      <c r="R473" s="45"/>
      <c r="S473" s="45"/>
      <c r="T473" s="45"/>
      <c r="U473" s="45"/>
      <c r="V473" s="45"/>
    </row>
    <row r="474" spans="1:22" ht="15" hidden="1" customHeight="1">
      <c r="A474" s="56"/>
      <c r="B474" s="42" t="s">
        <v>310</v>
      </c>
      <c r="C474" s="43">
        <v>70</v>
      </c>
      <c r="D474" s="44"/>
      <c r="E474" s="45"/>
      <c r="F474" s="45"/>
      <c r="G474" s="45"/>
      <c r="H474" s="45"/>
      <c r="I474" s="45"/>
      <c r="J474" s="45"/>
      <c r="K474" s="45"/>
      <c r="L474" s="45"/>
      <c r="M474" s="45"/>
      <c r="N474" s="45"/>
      <c r="O474" s="39">
        <f t="shared" si="268"/>
        <v>0</v>
      </c>
      <c r="P474" s="39">
        <f t="shared" si="269"/>
        <v>0</v>
      </c>
      <c r="Q474" s="45"/>
      <c r="R474" s="45"/>
      <c r="S474" s="45"/>
      <c r="T474" s="45"/>
      <c r="U474" s="45"/>
      <c r="V474" s="45"/>
    </row>
    <row r="475" spans="1:22" ht="20.25" customHeight="1">
      <c r="A475" s="56">
        <v>2</v>
      </c>
      <c r="B475" s="134" t="s">
        <v>391</v>
      </c>
      <c r="C475" s="107">
        <v>61.02</v>
      </c>
      <c r="D475" s="108">
        <f t="shared" ref="D475:V475" si="283">D476</f>
        <v>769</v>
      </c>
      <c r="E475" s="108">
        <f t="shared" si="283"/>
        <v>1329</v>
      </c>
      <c r="F475" s="108">
        <f t="shared" si="283"/>
        <v>1470</v>
      </c>
      <c r="G475" s="108">
        <f t="shared" si="283"/>
        <v>1083</v>
      </c>
      <c r="H475" s="108">
        <f t="shared" si="283"/>
        <v>2711</v>
      </c>
      <c r="I475" s="108">
        <f t="shared" si="283"/>
        <v>1545</v>
      </c>
      <c r="J475" s="108">
        <f t="shared" si="283"/>
        <v>1545</v>
      </c>
      <c r="K475" s="108">
        <f t="shared" si="283"/>
        <v>653</v>
      </c>
      <c r="L475" s="108">
        <f t="shared" si="283"/>
        <v>392</v>
      </c>
      <c r="M475" s="108">
        <f t="shared" si="283"/>
        <v>250</v>
      </c>
      <c r="N475" s="108">
        <f t="shared" si="283"/>
        <v>250</v>
      </c>
      <c r="O475" s="39">
        <f t="shared" si="268"/>
        <v>1545</v>
      </c>
      <c r="P475" s="39">
        <f t="shared" si="269"/>
        <v>0</v>
      </c>
      <c r="Q475" s="135">
        <f t="shared" si="283"/>
        <v>1000</v>
      </c>
      <c r="R475" s="135">
        <f t="shared" si="283"/>
        <v>1000</v>
      </c>
      <c r="S475" s="135">
        <f t="shared" si="283"/>
        <v>1000</v>
      </c>
      <c r="T475" s="135">
        <f t="shared" si="283"/>
        <v>1000</v>
      </c>
      <c r="U475" s="135">
        <f t="shared" si="283"/>
        <v>1000</v>
      </c>
      <c r="V475" s="135">
        <f t="shared" si="283"/>
        <v>1000</v>
      </c>
    </row>
    <row r="476" spans="1:22" ht="30.75" customHeight="1">
      <c r="A476" s="56" t="s">
        <v>346</v>
      </c>
      <c r="B476" s="127" t="s">
        <v>392</v>
      </c>
      <c r="C476" s="114" t="s">
        <v>393</v>
      </c>
      <c r="D476" s="129">
        <f t="shared" ref="D476:V476" si="284">D477+D482</f>
        <v>769</v>
      </c>
      <c r="E476" s="129">
        <f t="shared" si="284"/>
        <v>1329</v>
      </c>
      <c r="F476" s="129">
        <f t="shared" si="284"/>
        <v>1470</v>
      </c>
      <c r="G476" s="129">
        <f t="shared" si="284"/>
        <v>1083</v>
      </c>
      <c r="H476" s="129">
        <f t="shared" si="284"/>
        <v>2711</v>
      </c>
      <c r="I476" s="129">
        <f t="shared" si="284"/>
        <v>1545</v>
      </c>
      <c r="J476" s="129">
        <f t="shared" si="284"/>
        <v>1545</v>
      </c>
      <c r="K476" s="129">
        <f t="shared" si="284"/>
        <v>653</v>
      </c>
      <c r="L476" s="129">
        <f t="shared" si="284"/>
        <v>392</v>
      </c>
      <c r="M476" s="129">
        <f t="shared" si="284"/>
        <v>250</v>
      </c>
      <c r="N476" s="129">
        <f t="shared" si="284"/>
        <v>250</v>
      </c>
      <c r="O476" s="39">
        <f t="shared" si="268"/>
        <v>1545</v>
      </c>
      <c r="P476" s="39">
        <f t="shared" si="269"/>
        <v>0</v>
      </c>
      <c r="Q476" s="129">
        <f t="shared" ref="Q476" si="285">Q477+Q482</f>
        <v>1000</v>
      </c>
      <c r="R476" s="129">
        <f t="shared" si="284"/>
        <v>1000</v>
      </c>
      <c r="S476" s="129">
        <f t="shared" si="284"/>
        <v>1000</v>
      </c>
      <c r="T476" s="129">
        <f t="shared" si="284"/>
        <v>1000</v>
      </c>
      <c r="U476" s="129">
        <f t="shared" si="284"/>
        <v>1000</v>
      </c>
      <c r="V476" s="129">
        <f t="shared" si="284"/>
        <v>1000</v>
      </c>
    </row>
    <row r="477" spans="1:22" ht="14.25">
      <c r="A477" s="56"/>
      <c r="B477" s="41" t="s">
        <v>244</v>
      </c>
      <c r="C477" s="43"/>
      <c r="D477" s="98">
        <f t="shared" ref="D477:V477" si="286">D478</f>
        <v>769</v>
      </c>
      <c r="E477" s="98">
        <f t="shared" si="286"/>
        <v>1000</v>
      </c>
      <c r="F477" s="98">
        <f t="shared" si="286"/>
        <v>1000</v>
      </c>
      <c r="G477" s="98">
        <f t="shared" si="286"/>
        <v>924</v>
      </c>
      <c r="H477" s="98">
        <f t="shared" si="286"/>
        <v>1635</v>
      </c>
      <c r="I477" s="98">
        <f t="shared" si="286"/>
        <v>1000</v>
      </c>
      <c r="J477" s="98">
        <f t="shared" si="286"/>
        <v>1000</v>
      </c>
      <c r="K477" s="98">
        <f t="shared" si="286"/>
        <v>250</v>
      </c>
      <c r="L477" s="98">
        <f t="shared" si="286"/>
        <v>250</v>
      </c>
      <c r="M477" s="98">
        <f t="shared" si="286"/>
        <v>250</v>
      </c>
      <c r="N477" s="98">
        <f t="shared" si="286"/>
        <v>250</v>
      </c>
      <c r="O477" s="39">
        <f t="shared" si="268"/>
        <v>1000</v>
      </c>
      <c r="P477" s="39">
        <f t="shared" si="269"/>
        <v>0</v>
      </c>
      <c r="Q477" s="98">
        <f t="shared" si="286"/>
        <v>1000</v>
      </c>
      <c r="R477" s="98">
        <f t="shared" si="286"/>
        <v>1000</v>
      </c>
      <c r="S477" s="98">
        <f t="shared" si="286"/>
        <v>1000</v>
      </c>
      <c r="T477" s="98">
        <f t="shared" si="286"/>
        <v>1000</v>
      </c>
      <c r="U477" s="98">
        <f t="shared" si="286"/>
        <v>1000</v>
      </c>
      <c r="V477" s="98">
        <f t="shared" si="286"/>
        <v>1000</v>
      </c>
    </row>
    <row r="478" spans="1:22" ht="14.25">
      <c r="A478" s="56"/>
      <c r="B478" s="42" t="s">
        <v>245</v>
      </c>
      <c r="C478" s="43">
        <v>1</v>
      </c>
      <c r="D478" s="50">
        <f t="shared" ref="D478:V478" si="287">D479+D480+D481</f>
        <v>769</v>
      </c>
      <c r="E478" s="50">
        <f t="shared" si="287"/>
        <v>1000</v>
      </c>
      <c r="F478" s="50">
        <f t="shared" si="287"/>
        <v>1000</v>
      </c>
      <c r="G478" s="50">
        <f t="shared" si="287"/>
        <v>924</v>
      </c>
      <c r="H478" s="50">
        <f t="shared" si="287"/>
        <v>1635</v>
      </c>
      <c r="I478" s="50">
        <f t="shared" si="287"/>
        <v>1000</v>
      </c>
      <c r="J478" s="50">
        <f t="shared" si="287"/>
        <v>1000</v>
      </c>
      <c r="K478" s="50">
        <f t="shared" si="287"/>
        <v>250</v>
      </c>
      <c r="L478" s="50">
        <f t="shared" si="287"/>
        <v>250</v>
      </c>
      <c r="M478" s="50">
        <f t="shared" si="287"/>
        <v>250</v>
      </c>
      <c r="N478" s="50">
        <f t="shared" si="287"/>
        <v>250</v>
      </c>
      <c r="O478" s="39">
        <f t="shared" si="268"/>
        <v>1000</v>
      </c>
      <c r="P478" s="39">
        <f t="shared" si="269"/>
        <v>0</v>
      </c>
      <c r="Q478" s="50">
        <f t="shared" ref="Q478" si="288">Q479+Q480+Q481</f>
        <v>1000</v>
      </c>
      <c r="R478" s="50">
        <f t="shared" si="287"/>
        <v>1000</v>
      </c>
      <c r="S478" s="50">
        <f t="shared" si="287"/>
        <v>1000</v>
      </c>
      <c r="T478" s="50">
        <f t="shared" si="287"/>
        <v>1000</v>
      </c>
      <c r="U478" s="50">
        <f t="shared" si="287"/>
        <v>1000</v>
      </c>
      <c r="V478" s="50">
        <f t="shared" si="287"/>
        <v>1000</v>
      </c>
    </row>
    <row r="479" spans="1:22" ht="15" hidden="1" customHeight="1">
      <c r="A479" s="56"/>
      <c r="B479" s="42" t="s">
        <v>246</v>
      </c>
      <c r="C479" s="43">
        <v>10</v>
      </c>
      <c r="D479" s="44"/>
      <c r="E479" s="45"/>
      <c r="F479" s="45"/>
      <c r="G479" s="45"/>
      <c r="H479" s="45"/>
      <c r="I479" s="45"/>
      <c r="J479" s="45"/>
      <c r="K479" s="45"/>
      <c r="L479" s="45"/>
      <c r="M479" s="45"/>
      <c r="N479" s="45"/>
      <c r="O479" s="39">
        <f t="shared" si="268"/>
        <v>0</v>
      </c>
      <c r="P479" s="39">
        <f t="shared" si="269"/>
        <v>0</v>
      </c>
      <c r="Q479" s="45"/>
      <c r="R479" s="45"/>
      <c r="S479" s="45"/>
      <c r="T479" s="45"/>
      <c r="U479" s="45"/>
      <c r="V479" s="45"/>
    </row>
    <row r="480" spans="1:22" ht="14.25">
      <c r="A480" s="56"/>
      <c r="B480" s="42" t="s">
        <v>247</v>
      </c>
      <c r="C480" s="43">
        <v>20</v>
      </c>
      <c r="D480" s="44">
        <v>769</v>
      </c>
      <c r="E480" s="45">
        <v>1000</v>
      </c>
      <c r="F480" s="45">
        <v>1000</v>
      </c>
      <c r="G480" s="45">
        <v>924</v>
      </c>
      <c r="H480" s="45">
        <v>1635</v>
      </c>
      <c r="I480" s="45">
        <v>1000</v>
      </c>
      <c r="J480" s="45">
        <v>1000</v>
      </c>
      <c r="K480" s="45">
        <v>250</v>
      </c>
      <c r="L480" s="45">
        <v>250</v>
      </c>
      <c r="M480" s="45">
        <v>250</v>
      </c>
      <c r="N480" s="45">
        <v>250</v>
      </c>
      <c r="O480" s="39">
        <f t="shared" si="268"/>
        <v>1000</v>
      </c>
      <c r="P480" s="39">
        <f t="shared" si="269"/>
        <v>0</v>
      </c>
      <c r="Q480" s="45">
        <v>1000</v>
      </c>
      <c r="R480" s="45">
        <v>1000</v>
      </c>
      <c r="S480" s="45">
        <v>1000</v>
      </c>
      <c r="T480" s="45">
        <v>1000</v>
      </c>
      <c r="U480" s="45">
        <v>1000</v>
      </c>
      <c r="V480" s="45">
        <v>1000</v>
      </c>
    </row>
    <row r="481" spans="1:22" ht="14.25" hidden="1">
      <c r="A481" s="56"/>
      <c r="B481" s="42" t="s">
        <v>383</v>
      </c>
      <c r="C481" s="43">
        <v>59.02</v>
      </c>
      <c r="D481" s="44"/>
      <c r="E481" s="45"/>
      <c r="F481" s="45"/>
      <c r="G481" s="45"/>
      <c r="H481" s="45"/>
      <c r="I481" s="45"/>
      <c r="J481" s="45"/>
      <c r="K481" s="45"/>
      <c r="L481" s="45"/>
      <c r="M481" s="45"/>
      <c r="N481" s="45"/>
      <c r="O481" s="39">
        <f t="shared" si="268"/>
        <v>0</v>
      </c>
      <c r="P481" s="39">
        <f t="shared" si="269"/>
        <v>0</v>
      </c>
      <c r="Q481" s="45"/>
      <c r="R481" s="45"/>
      <c r="S481" s="45"/>
      <c r="T481" s="45"/>
      <c r="U481" s="45"/>
      <c r="V481" s="45"/>
    </row>
    <row r="482" spans="1:22" ht="14.25">
      <c r="A482" s="56"/>
      <c r="B482" s="41" t="s">
        <v>257</v>
      </c>
      <c r="C482" s="43"/>
      <c r="D482" s="98">
        <f t="shared" ref="D482:V482" si="289">D483</f>
        <v>0</v>
      </c>
      <c r="E482" s="98">
        <f t="shared" si="289"/>
        <v>329</v>
      </c>
      <c r="F482" s="98">
        <f t="shared" si="289"/>
        <v>470</v>
      </c>
      <c r="G482" s="98">
        <f t="shared" si="289"/>
        <v>159</v>
      </c>
      <c r="H482" s="98">
        <f t="shared" si="289"/>
        <v>1076</v>
      </c>
      <c r="I482" s="98">
        <f t="shared" si="289"/>
        <v>545</v>
      </c>
      <c r="J482" s="98">
        <f t="shared" si="289"/>
        <v>545</v>
      </c>
      <c r="K482" s="98">
        <f t="shared" si="289"/>
        <v>403</v>
      </c>
      <c r="L482" s="98">
        <f t="shared" si="289"/>
        <v>142</v>
      </c>
      <c r="M482" s="98">
        <f t="shared" si="289"/>
        <v>0</v>
      </c>
      <c r="N482" s="98">
        <f t="shared" si="289"/>
        <v>0</v>
      </c>
      <c r="O482" s="39">
        <f t="shared" si="268"/>
        <v>545</v>
      </c>
      <c r="P482" s="39">
        <f t="shared" si="269"/>
        <v>0</v>
      </c>
      <c r="Q482" s="98">
        <f t="shared" si="289"/>
        <v>0</v>
      </c>
      <c r="R482" s="98">
        <f t="shared" si="289"/>
        <v>0</v>
      </c>
      <c r="S482" s="98">
        <f t="shared" si="289"/>
        <v>0</v>
      </c>
      <c r="T482" s="98">
        <f t="shared" si="289"/>
        <v>0</v>
      </c>
      <c r="U482" s="98">
        <f t="shared" si="289"/>
        <v>0</v>
      </c>
      <c r="V482" s="98">
        <f t="shared" si="289"/>
        <v>0</v>
      </c>
    </row>
    <row r="483" spans="1:22" ht="14.25" customHeight="1">
      <c r="A483" s="56"/>
      <c r="B483" s="42" t="s">
        <v>310</v>
      </c>
      <c r="C483" s="43">
        <v>70</v>
      </c>
      <c r="D483" s="44">
        <v>0</v>
      </c>
      <c r="E483" s="45">
        <v>329</v>
      </c>
      <c r="F483" s="45">
        <v>470</v>
      </c>
      <c r="G483" s="45">
        <v>159</v>
      </c>
      <c r="H483" s="59">
        <v>1076</v>
      </c>
      <c r="I483" s="45">
        <f>72+40+30+350+13+40</f>
        <v>545</v>
      </c>
      <c r="J483" s="45">
        <f>72+40+30+350+13+40</f>
        <v>545</v>
      </c>
      <c r="K483" s="45">
        <v>403</v>
      </c>
      <c r="L483" s="45">
        <v>142</v>
      </c>
      <c r="M483" s="45"/>
      <c r="N483" s="45"/>
      <c r="O483" s="39">
        <f t="shared" si="268"/>
        <v>545</v>
      </c>
      <c r="P483" s="39">
        <f t="shared" si="269"/>
        <v>0</v>
      </c>
      <c r="Q483" s="45"/>
      <c r="R483" s="45"/>
      <c r="S483" s="45"/>
      <c r="T483" s="45"/>
      <c r="U483" s="45"/>
      <c r="V483" s="45"/>
    </row>
    <row r="484" spans="1:22" ht="15" hidden="1" customHeight="1">
      <c r="A484" s="56"/>
      <c r="B484" s="42" t="s">
        <v>394</v>
      </c>
      <c r="C484" s="43" t="s">
        <v>395</v>
      </c>
      <c r="D484" s="44"/>
      <c r="E484" s="45"/>
      <c r="F484" s="45"/>
      <c r="G484" s="45"/>
      <c r="H484" s="45"/>
      <c r="I484" s="45"/>
      <c r="J484" s="45"/>
      <c r="K484" s="45"/>
      <c r="L484" s="45"/>
      <c r="M484" s="45"/>
      <c r="N484" s="45"/>
      <c r="O484" s="39">
        <f t="shared" si="268"/>
        <v>0</v>
      </c>
      <c r="P484" s="39">
        <f t="shared" si="269"/>
        <v>0</v>
      </c>
      <c r="Q484" s="45"/>
      <c r="R484" s="45"/>
      <c r="S484" s="45"/>
      <c r="T484" s="45"/>
      <c r="U484" s="45"/>
      <c r="V484" s="45"/>
    </row>
    <row r="485" spans="1:22" ht="15" hidden="1" customHeight="1">
      <c r="A485" s="56"/>
      <c r="B485" s="42" t="s">
        <v>317</v>
      </c>
      <c r="C485" s="43" t="s">
        <v>318</v>
      </c>
      <c r="D485" s="44"/>
      <c r="E485" s="45"/>
      <c r="F485" s="45"/>
      <c r="G485" s="45"/>
      <c r="H485" s="45"/>
      <c r="I485" s="45"/>
      <c r="J485" s="45"/>
      <c r="K485" s="45"/>
      <c r="L485" s="45"/>
      <c r="M485" s="45"/>
      <c r="N485" s="45"/>
      <c r="O485" s="39">
        <f t="shared" si="268"/>
        <v>0</v>
      </c>
      <c r="P485" s="39">
        <f t="shared" si="269"/>
        <v>0</v>
      </c>
      <c r="Q485" s="45"/>
      <c r="R485" s="45"/>
      <c r="S485" s="45"/>
      <c r="T485" s="45"/>
      <c r="U485" s="45"/>
      <c r="V485" s="45"/>
    </row>
    <row r="486" spans="1:22" ht="28.5" customHeight="1">
      <c r="A486" s="97" t="s">
        <v>396</v>
      </c>
      <c r="B486" s="101" t="s">
        <v>397</v>
      </c>
      <c r="C486" s="140">
        <v>64.02</v>
      </c>
      <c r="D486" s="139">
        <f t="shared" ref="D486:N486" si="290">D504+D603+D672+D787</f>
        <v>211559.05</v>
      </c>
      <c r="E486" s="139">
        <f t="shared" si="290"/>
        <v>273282</v>
      </c>
      <c r="F486" s="139">
        <f t="shared" si="290"/>
        <v>329681.51</v>
      </c>
      <c r="G486" s="139">
        <f t="shared" si="290"/>
        <v>227389.37</v>
      </c>
      <c r="H486" s="139">
        <f t="shared" si="290"/>
        <v>519662.17</v>
      </c>
      <c r="I486" s="139">
        <f t="shared" si="290"/>
        <v>287937</v>
      </c>
      <c r="J486" s="139">
        <f t="shared" si="290"/>
        <v>287937</v>
      </c>
      <c r="K486" s="139">
        <f t="shared" si="290"/>
        <v>83056</v>
      </c>
      <c r="L486" s="139">
        <f t="shared" si="290"/>
        <v>79770</v>
      </c>
      <c r="M486" s="139">
        <f t="shared" si="290"/>
        <v>65356</v>
      </c>
      <c r="N486" s="139">
        <f t="shared" si="290"/>
        <v>59755</v>
      </c>
      <c r="O486" s="39">
        <f t="shared" si="268"/>
        <v>287937</v>
      </c>
      <c r="P486" s="39">
        <f t="shared" si="269"/>
        <v>0</v>
      </c>
      <c r="Q486" s="139">
        <f t="shared" ref="Q486:V486" si="291">Q504+Q603+Q672+Q787</f>
        <v>232203</v>
      </c>
      <c r="R486" s="139">
        <f t="shared" si="291"/>
        <v>232203</v>
      </c>
      <c r="S486" s="139">
        <f t="shared" si="291"/>
        <v>232316</v>
      </c>
      <c r="T486" s="139">
        <f t="shared" si="291"/>
        <v>232316</v>
      </c>
      <c r="U486" s="139">
        <f t="shared" si="291"/>
        <v>232324</v>
      </c>
      <c r="V486" s="139">
        <f t="shared" si="291"/>
        <v>232324</v>
      </c>
    </row>
    <row r="487" spans="1:22" ht="19.5" customHeight="1">
      <c r="A487" s="56"/>
      <c r="B487" s="41" t="s">
        <v>244</v>
      </c>
      <c r="C487" s="141"/>
      <c r="D487" s="98">
        <f t="shared" ref="D487:I488" si="292">D505+D605+D617+D673+D788</f>
        <v>194828.05</v>
      </c>
      <c r="E487" s="98">
        <f t="shared" si="292"/>
        <v>221670</v>
      </c>
      <c r="F487" s="98">
        <f t="shared" si="292"/>
        <v>246012.41000000003</v>
      </c>
      <c r="G487" s="98">
        <f t="shared" si="292"/>
        <v>215014.37</v>
      </c>
      <c r="H487" s="98">
        <f t="shared" si="292"/>
        <v>274945</v>
      </c>
      <c r="I487" s="98">
        <f t="shared" si="292"/>
        <v>248111</v>
      </c>
      <c r="J487" s="98">
        <f>J505+J605+J617+J673+J788</f>
        <v>248111</v>
      </c>
      <c r="K487" s="98">
        <f t="shared" ref="K487:N488" si="293">K505+K605+K617+K673+K788</f>
        <v>65637</v>
      </c>
      <c r="L487" s="98">
        <f t="shared" si="293"/>
        <v>64321</v>
      </c>
      <c r="M487" s="98">
        <f t="shared" si="293"/>
        <v>60416</v>
      </c>
      <c r="N487" s="98">
        <f t="shared" si="293"/>
        <v>57737</v>
      </c>
      <c r="O487" s="39">
        <f t="shared" si="268"/>
        <v>248111</v>
      </c>
      <c r="P487" s="39">
        <f t="shared" si="269"/>
        <v>0</v>
      </c>
      <c r="Q487" s="98">
        <f t="shared" ref="Q487:Q488" si="294">Q505+Q605+Q617+Q673+Q788</f>
        <v>232203</v>
      </c>
      <c r="R487" s="98">
        <f>R505+R605+R617+R673+R788</f>
        <v>232203</v>
      </c>
      <c r="S487" s="98">
        <f t="shared" ref="S487:S488" si="295">S505+S605+S617+S673+S788</f>
        <v>232316</v>
      </c>
      <c r="T487" s="98">
        <f>T505+T605+T617+T673+T788</f>
        <v>232316</v>
      </c>
      <c r="U487" s="98">
        <f t="shared" ref="U487:U488" si="296">U505+U605+U617+U673+U788</f>
        <v>232324</v>
      </c>
      <c r="V487" s="98">
        <f>V505+V605+V617+V673+V788</f>
        <v>232324</v>
      </c>
    </row>
    <row r="488" spans="1:22" ht="14.25">
      <c r="A488" s="56"/>
      <c r="B488" s="42" t="s">
        <v>245</v>
      </c>
      <c r="C488" s="43">
        <v>1</v>
      </c>
      <c r="D488" s="50">
        <f t="shared" si="292"/>
        <v>195240.6</v>
      </c>
      <c r="E488" s="50">
        <f t="shared" si="292"/>
        <v>221670</v>
      </c>
      <c r="F488" s="50">
        <f t="shared" si="292"/>
        <v>246541.12</v>
      </c>
      <c r="G488" s="50">
        <f t="shared" si="292"/>
        <v>215570.63</v>
      </c>
      <c r="H488" s="50">
        <f t="shared" si="292"/>
        <v>274945</v>
      </c>
      <c r="I488" s="50">
        <f t="shared" si="292"/>
        <v>248111</v>
      </c>
      <c r="J488" s="50">
        <f>J506+J606+J618+J674+J789</f>
        <v>248111</v>
      </c>
      <c r="K488" s="50">
        <f t="shared" si="293"/>
        <v>65637</v>
      </c>
      <c r="L488" s="50">
        <f t="shared" si="293"/>
        <v>64321</v>
      </c>
      <c r="M488" s="50">
        <f t="shared" si="293"/>
        <v>60416</v>
      </c>
      <c r="N488" s="50">
        <f t="shared" si="293"/>
        <v>57737</v>
      </c>
      <c r="O488" s="39">
        <f t="shared" si="268"/>
        <v>248111</v>
      </c>
      <c r="P488" s="39">
        <f t="shared" si="269"/>
        <v>0</v>
      </c>
      <c r="Q488" s="50">
        <f t="shared" si="294"/>
        <v>232203</v>
      </c>
      <c r="R488" s="50">
        <f>R506+R606+R618+R674+R789</f>
        <v>232203</v>
      </c>
      <c r="S488" s="50">
        <f t="shared" si="295"/>
        <v>232316</v>
      </c>
      <c r="T488" s="50">
        <f>T506+T606+T618+T674+T789</f>
        <v>232316</v>
      </c>
      <c r="U488" s="50">
        <f t="shared" si="296"/>
        <v>232324</v>
      </c>
      <c r="V488" s="50">
        <f>V506+V606+V618+V674+V789</f>
        <v>232324</v>
      </c>
    </row>
    <row r="489" spans="1:22" ht="14.25">
      <c r="A489" s="56"/>
      <c r="B489" s="42" t="s">
        <v>246</v>
      </c>
      <c r="C489" s="43">
        <v>10</v>
      </c>
      <c r="D489" s="50">
        <f t="shared" ref="D489:N489" si="297">D507+D790</f>
        <v>101561.7</v>
      </c>
      <c r="E489" s="50">
        <f t="shared" si="297"/>
        <v>109640</v>
      </c>
      <c r="F489" s="50">
        <f t="shared" si="297"/>
        <v>116392.12000000001</v>
      </c>
      <c r="G489" s="50">
        <f t="shared" si="297"/>
        <v>106017.59</v>
      </c>
      <c r="H489" s="50">
        <f t="shared" si="297"/>
        <v>119779</v>
      </c>
      <c r="I489" s="50">
        <f t="shared" si="297"/>
        <v>116939</v>
      </c>
      <c r="J489" s="50">
        <f t="shared" si="297"/>
        <v>116939</v>
      </c>
      <c r="K489" s="50">
        <f t="shared" si="297"/>
        <v>30835</v>
      </c>
      <c r="L489" s="50">
        <f t="shared" si="297"/>
        <v>29550</v>
      </c>
      <c r="M489" s="50">
        <f t="shared" si="297"/>
        <v>29390</v>
      </c>
      <c r="N489" s="50">
        <f t="shared" si="297"/>
        <v>27164</v>
      </c>
      <c r="O489" s="39">
        <f t="shared" si="268"/>
        <v>116939</v>
      </c>
      <c r="P489" s="39">
        <f t="shared" si="269"/>
        <v>0</v>
      </c>
      <c r="Q489" s="50">
        <f t="shared" ref="Q489:V489" si="298">Q507+Q790</f>
        <v>115814</v>
      </c>
      <c r="R489" s="50">
        <f t="shared" si="298"/>
        <v>115814</v>
      </c>
      <c r="S489" s="50">
        <f t="shared" si="298"/>
        <v>115820</v>
      </c>
      <c r="T489" s="50">
        <f t="shared" si="298"/>
        <v>115820</v>
      </c>
      <c r="U489" s="50">
        <f t="shared" si="298"/>
        <v>115825</v>
      </c>
      <c r="V489" s="50">
        <f t="shared" si="298"/>
        <v>115825</v>
      </c>
    </row>
    <row r="490" spans="1:22" ht="14.25">
      <c r="A490" s="56"/>
      <c r="B490" s="42" t="s">
        <v>247</v>
      </c>
      <c r="C490" s="43">
        <v>20</v>
      </c>
      <c r="D490" s="50">
        <f t="shared" ref="D490:N490" si="299">D508+D675+D791</f>
        <v>17127.5</v>
      </c>
      <c r="E490" s="50">
        <f t="shared" si="299"/>
        <v>17985</v>
      </c>
      <c r="F490" s="50">
        <f t="shared" si="299"/>
        <v>26972.9</v>
      </c>
      <c r="G490" s="50">
        <f t="shared" si="299"/>
        <v>21823.68</v>
      </c>
      <c r="H490" s="50">
        <f t="shared" si="299"/>
        <v>31271</v>
      </c>
      <c r="I490" s="50">
        <f t="shared" si="299"/>
        <v>25240</v>
      </c>
      <c r="J490" s="50">
        <f t="shared" si="299"/>
        <v>25240</v>
      </c>
      <c r="K490" s="50">
        <f t="shared" si="299"/>
        <v>6042</v>
      </c>
      <c r="L490" s="50">
        <f t="shared" si="299"/>
        <v>6358</v>
      </c>
      <c r="M490" s="50">
        <f t="shared" si="299"/>
        <v>6627</v>
      </c>
      <c r="N490" s="50">
        <f t="shared" si="299"/>
        <v>6213</v>
      </c>
      <c r="O490" s="39">
        <f t="shared" si="268"/>
        <v>25240</v>
      </c>
      <c r="P490" s="39">
        <f t="shared" si="269"/>
        <v>0</v>
      </c>
      <c r="Q490" s="50">
        <f t="shared" ref="Q490:V490" si="300">Q508+Q675+Q791</f>
        <v>24170</v>
      </c>
      <c r="R490" s="50">
        <f t="shared" si="300"/>
        <v>24170</v>
      </c>
      <c r="S490" s="50">
        <f t="shared" si="300"/>
        <v>24177</v>
      </c>
      <c r="T490" s="50">
        <f t="shared" si="300"/>
        <v>24177</v>
      </c>
      <c r="U490" s="50">
        <f t="shared" si="300"/>
        <v>24080</v>
      </c>
      <c r="V490" s="50">
        <f t="shared" si="300"/>
        <v>24080</v>
      </c>
    </row>
    <row r="491" spans="1:22" ht="14.25">
      <c r="A491" s="56"/>
      <c r="B491" s="42" t="s">
        <v>398</v>
      </c>
      <c r="C491" s="43">
        <v>51</v>
      </c>
      <c r="D491" s="50">
        <f t="shared" ref="D491:N491" si="301">D607+D619+D676+D792+D509</f>
        <v>61406.400000000001</v>
      </c>
      <c r="E491" s="50">
        <f t="shared" si="301"/>
        <v>64998</v>
      </c>
      <c r="F491" s="50">
        <f t="shared" si="301"/>
        <v>66316.5</v>
      </c>
      <c r="G491" s="50">
        <f t="shared" si="301"/>
        <v>55586</v>
      </c>
      <c r="H491" s="50">
        <f t="shared" si="301"/>
        <v>86054</v>
      </c>
      <c r="I491" s="50">
        <f t="shared" si="301"/>
        <v>68145</v>
      </c>
      <c r="J491" s="50">
        <f t="shared" si="301"/>
        <v>68145</v>
      </c>
      <c r="K491" s="50">
        <f t="shared" si="301"/>
        <v>18333</v>
      </c>
      <c r="L491" s="50">
        <f t="shared" si="301"/>
        <v>16437</v>
      </c>
      <c r="M491" s="50">
        <f t="shared" si="301"/>
        <v>17073</v>
      </c>
      <c r="N491" s="50">
        <f t="shared" si="301"/>
        <v>16302</v>
      </c>
      <c r="O491" s="39">
        <f t="shared" si="268"/>
        <v>68145</v>
      </c>
      <c r="P491" s="39">
        <f t="shared" si="269"/>
        <v>0</v>
      </c>
      <c r="Q491" s="50">
        <f t="shared" ref="Q491:V491" si="302">Q607+Q619+Q676+Q792+Q509</f>
        <v>66020</v>
      </c>
      <c r="R491" s="50">
        <f t="shared" si="302"/>
        <v>66020</v>
      </c>
      <c r="S491" s="50">
        <f t="shared" si="302"/>
        <v>66120</v>
      </c>
      <c r="T491" s="50">
        <f t="shared" si="302"/>
        <v>66120</v>
      </c>
      <c r="U491" s="50">
        <f t="shared" si="302"/>
        <v>66220</v>
      </c>
      <c r="V491" s="50">
        <f t="shared" si="302"/>
        <v>66220</v>
      </c>
    </row>
    <row r="492" spans="1:22" ht="14.25">
      <c r="A492" s="56"/>
      <c r="B492" s="42" t="s">
        <v>399</v>
      </c>
      <c r="C492" s="43">
        <v>55</v>
      </c>
      <c r="D492" s="50">
        <f t="shared" ref="D492:V492" si="303">D793</f>
        <v>0</v>
      </c>
      <c r="E492" s="50">
        <f t="shared" si="303"/>
        <v>0</v>
      </c>
      <c r="F492" s="50">
        <f t="shared" si="303"/>
        <v>0</v>
      </c>
      <c r="G492" s="50">
        <f t="shared" si="303"/>
        <v>0</v>
      </c>
      <c r="H492" s="50">
        <f t="shared" si="303"/>
        <v>0</v>
      </c>
      <c r="I492" s="50">
        <f t="shared" si="303"/>
        <v>0</v>
      </c>
      <c r="J492" s="50">
        <f t="shared" si="303"/>
        <v>0</v>
      </c>
      <c r="K492" s="50">
        <f t="shared" si="303"/>
        <v>0</v>
      </c>
      <c r="L492" s="50">
        <f t="shared" si="303"/>
        <v>0</v>
      </c>
      <c r="M492" s="50">
        <f t="shared" si="303"/>
        <v>0</v>
      </c>
      <c r="N492" s="50">
        <f t="shared" si="303"/>
        <v>0</v>
      </c>
      <c r="O492" s="39">
        <f t="shared" si="268"/>
        <v>0</v>
      </c>
      <c r="P492" s="39">
        <f t="shared" si="269"/>
        <v>0</v>
      </c>
      <c r="Q492" s="50">
        <f t="shared" ref="Q492" si="304">Q793</f>
        <v>0</v>
      </c>
      <c r="R492" s="50">
        <f t="shared" si="303"/>
        <v>0</v>
      </c>
      <c r="S492" s="50">
        <f t="shared" si="303"/>
        <v>0</v>
      </c>
      <c r="T492" s="50">
        <f t="shared" si="303"/>
        <v>0</v>
      </c>
      <c r="U492" s="50">
        <f t="shared" si="303"/>
        <v>0</v>
      </c>
      <c r="V492" s="50">
        <f t="shared" si="303"/>
        <v>0</v>
      </c>
    </row>
    <row r="493" spans="1:22" ht="14.25">
      <c r="A493" s="56"/>
      <c r="B493" s="42" t="s">
        <v>253</v>
      </c>
      <c r="C493" s="43">
        <v>57</v>
      </c>
      <c r="D493" s="50">
        <f t="shared" ref="D493:N493" si="305">D510+D794</f>
        <v>2193</v>
      </c>
      <c r="E493" s="50">
        <f t="shared" si="305"/>
        <v>14628</v>
      </c>
      <c r="F493" s="50">
        <f t="shared" si="305"/>
        <v>22451.549999999996</v>
      </c>
      <c r="G493" s="50">
        <f t="shared" si="305"/>
        <v>17509.11</v>
      </c>
      <c r="H493" s="50">
        <f t="shared" si="305"/>
        <v>18759</v>
      </c>
      <c r="I493" s="50">
        <f t="shared" si="305"/>
        <v>18763</v>
      </c>
      <c r="J493" s="50">
        <f t="shared" si="305"/>
        <v>18763</v>
      </c>
      <c r="K493" s="50">
        <f t="shared" si="305"/>
        <v>5907</v>
      </c>
      <c r="L493" s="50">
        <f t="shared" si="305"/>
        <v>7106</v>
      </c>
      <c r="M493" s="50">
        <f t="shared" si="305"/>
        <v>2706</v>
      </c>
      <c r="N493" s="50">
        <f t="shared" si="305"/>
        <v>3044</v>
      </c>
      <c r="O493" s="39">
        <f t="shared" si="268"/>
        <v>18763</v>
      </c>
      <c r="P493" s="39">
        <f t="shared" si="269"/>
        <v>0</v>
      </c>
      <c r="Q493" s="50">
        <f t="shared" ref="Q493:V493" si="306">Q510+Q794</f>
        <v>7675</v>
      </c>
      <c r="R493" s="50">
        <f t="shared" si="306"/>
        <v>7675</v>
      </c>
      <c r="S493" s="50">
        <f t="shared" si="306"/>
        <v>7675</v>
      </c>
      <c r="T493" s="50">
        <f t="shared" si="306"/>
        <v>7675</v>
      </c>
      <c r="U493" s="50">
        <f t="shared" si="306"/>
        <v>7675</v>
      </c>
      <c r="V493" s="50">
        <f t="shared" si="306"/>
        <v>7675</v>
      </c>
    </row>
    <row r="494" spans="1:22" ht="14.25" customHeight="1">
      <c r="A494" s="56"/>
      <c r="B494" s="42" t="s">
        <v>254</v>
      </c>
      <c r="C494" s="43">
        <v>59</v>
      </c>
      <c r="D494" s="50">
        <f t="shared" ref="D494:N494" si="307">D677+D795+D535+D511</f>
        <v>14337.1</v>
      </c>
      <c r="E494" s="50">
        <f t="shared" si="307"/>
        <v>14679</v>
      </c>
      <c r="F494" s="50">
        <f t="shared" si="307"/>
        <v>15201.5</v>
      </c>
      <c r="G494" s="50">
        <f t="shared" si="307"/>
        <v>14850.75</v>
      </c>
      <c r="H494" s="50">
        <f t="shared" si="307"/>
        <v>19342</v>
      </c>
      <c r="I494" s="50">
        <f t="shared" si="307"/>
        <v>19320</v>
      </c>
      <c r="J494" s="50">
        <f t="shared" si="307"/>
        <v>19320</v>
      </c>
      <c r="K494" s="50">
        <f t="shared" si="307"/>
        <v>4585</v>
      </c>
      <c r="L494" s="50">
        <f t="shared" si="307"/>
        <v>4935</v>
      </c>
      <c r="M494" s="50">
        <f t="shared" si="307"/>
        <v>4703</v>
      </c>
      <c r="N494" s="50">
        <f t="shared" si="307"/>
        <v>5097</v>
      </c>
      <c r="O494" s="39">
        <f t="shared" si="268"/>
        <v>19320</v>
      </c>
      <c r="P494" s="39">
        <f t="shared" si="269"/>
        <v>0</v>
      </c>
      <c r="Q494" s="50">
        <f t="shared" ref="Q494:V494" si="308">Q677+Q795+Q535+Q511</f>
        <v>18754</v>
      </c>
      <c r="R494" s="50">
        <f t="shared" si="308"/>
        <v>18754</v>
      </c>
      <c r="S494" s="50">
        <f t="shared" si="308"/>
        <v>18754</v>
      </c>
      <c r="T494" s="50">
        <f t="shared" si="308"/>
        <v>18754</v>
      </c>
      <c r="U494" s="50">
        <f t="shared" si="308"/>
        <v>18754</v>
      </c>
      <c r="V494" s="50">
        <f t="shared" si="308"/>
        <v>18754</v>
      </c>
    </row>
    <row r="495" spans="1:22" ht="14.25" customHeight="1">
      <c r="A495" s="56"/>
      <c r="B495" s="42" t="s">
        <v>256</v>
      </c>
      <c r="C495" s="34" t="s">
        <v>355</v>
      </c>
      <c r="D495" s="50">
        <f t="shared" ref="D495:N495" si="309">D512+D678+D796+D977</f>
        <v>-1557.55</v>
      </c>
      <c r="E495" s="50">
        <f t="shared" si="309"/>
        <v>0</v>
      </c>
      <c r="F495" s="50">
        <f t="shared" si="309"/>
        <v>-1063.6600000000001</v>
      </c>
      <c r="G495" s="50">
        <f t="shared" si="309"/>
        <v>-556.26</v>
      </c>
      <c r="H495" s="50">
        <f t="shared" si="309"/>
        <v>0</v>
      </c>
      <c r="I495" s="50">
        <f t="shared" si="309"/>
        <v>12</v>
      </c>
      <c r="J495" s="50">
        <f t="shared" si="309"/>
        <v>12</v>
      </c>
      <c r="K495" s="50">
        <f t="shared" si="309"/>
        <v>0</v>
      </c>
      <c r="L495" s="50">
        <f t="shared" si="309"/>
        <v>0</v>
      </c>
      <c r="M495" s="50">
        <f t="shared" si="309"/>
        <v>6</v>
      </c>
      <c r="N495" s="50">
        <f t="shared" si="309"/>
        <v>6</v>
      </c>
      <c r="O495" s="39">
        <f t="shared" si="268"/>
        <v>12</v>
      </c>
      <c r="P495" s="39">
        <f t="shared" si="269"/>
        <v>0</v>
      </c>
      <c r="Q495" s="50">
        <f t="shared" ref="Q495:V495" si="310">Q512+Q678+Q796+Q977</f>
        <v>0</v>
      </c>
      <c r="R495" s="50">
        <f t="shared" si="310"/>
        <v>0</v>
      </c>
      <c r="S495" s="50">
        <f t="shared" si="310"/>
        <v>0</v>
      </c>
      <c r="T495" s="50">
        <f t="shared" si="310"/>
        <v>0</v>
      </c>
      <c r="U495" s="50">
        <f t="shared" si="310"/>
        <v>0</v>
      </c>
      <c r="V495" s="50">
        <f t="shared" si="310"/>
        <v>0</v>
      </c>
    </row>
    <row r="496" spans="1:22" ht="14.25" customHeight="1">
      <c r="A496" s="56"/>
      <c r="B496" s="41" t="s">
        <v>257</v>
      </c>
      <c r="C496" s="43"/>
      <c r="D496" s="98">
        <f t="shared" ref="D496:N496" si="311">D513+D609+D679+D797+D655+D658+D661+D664+D667+D670</f>
        <v>16731</v>
      </c>
      <c r="E496" s="98">
        <f t="shared" si="311"/>
        <v>51612</v>
      </c>
      <c r="F496" s="98">
        <f t="shared" si="311"/>
        <v>83646.100000000006</v>
      </c>
      <c r="G496" s="98">
        <f t="shared" si="311"/>
        <v>12375</v>
      </c>
      <c r="H496" s="98">
        <f t="shared" si="311"/>
        <v>244717.16999999998</v>
      </c>
      <c r="I496" s="98">
        <f t="shared" si="311"/>
        <v>39826</v>
      </c>
      <c r="J496" s="98">
        <f t="shared" si="311"/>
        <v>39826</v>
      </c>
      <c r="K496" s="98">
        <f t="shared" si="311"/>
        <v>17419</v>
      </c>
      <c r="L496" s="98">
        <f t="shared" si="311"/>
        <v>15449</v>
      </c>
      <c r="M496" s="98">
        <f t="shared" si="311"/>
        <v>4940</v>
      </c>
      <c r="N496" s="98">
        <f t="shared" si="311"/>
        <v>2018</v>
      </c>
      <c r="O496" s="39">
        <f t="shared" si="268"/>
        <v>39826</v>
      </c>
      <c r="P496" s="39">
        <f t="shared" si="269"/>
        <v>0</v>
      </c>
      <c r="Q496" s="98">
        <f t="shared" ref="Q496:V496" si="312">Q513+Q609+Q679+Q797+Q655+Q658+Q661+Q664+Q667+Q670</f>
        <v>0</v>
      </c>
      <c r="R496" s="98">
        <f t="shared" si="312"/>
        <v>0</v>
      </c>
      <c r="S496" s="98">
        <f t="shared" si="312"/>
        <v>0</v>
      </c>
      <c r="T496" s="98">
        <f t="shared" si="312"/>
        <v>0</v>
      </c>
      <c r="U496" s="98">
        <f t="shared" si="312"/>
        <v>0</v>
      </c>
      <c r="V496" s="98">
        <f t="shared" si="312"/>
        <v>0</v>
      </c>
    </row>
    <row r="497" spans="1:22" ht="14.25">
      <c r="A497" s="56"/>
      <c r="B497" s="42" t="s">
        <v>400</v>
      </c>
      <c r="C497" s="43" t="s">
        <v>260</v>
      </c>
      <c r="D497" s="50">
        <f t="shared" ref="D497:V497" si="313">D610</f>
        <v>10384</v>
      </c>
      <c r="E497" s="50">
        <f t="shared" si="313"/>
        <v>18258</v>
      </c>
      <c r="F497" s="50">
        <f t="shared" si="313"/>
        <v>27253</v>
      </c>
      <c r="G497" s="50">
        <f t="shared" si="313"/>
        <v>0</v>
      </c>
      <c r="H497" s="50">
        <f t="shared" si="313"/>
        <v>183899</v>
      </c>
      <c r="I497" s="50">
        <f t="shared" si="313"/>
        <v>7999</v>
      </c>
      <c r="J497" s="50">
        <f t="shared" si="313"/>
        <v>7999</v>
      </c>
      <c r="K497" s="50">
        <f t="shared" si="313"/>
        <v>7148</v>
      </c>
      <c r="L497" s="50">
        <f t="shared" si="313"/>
        <v>400</v>
      </c>
      <c r="M497" s="50">
        <f t="shared" si="313"/>
        <v>0</v>
      </c>
      <c r="N497" s="50">
        <f t="shared" si="313"/>
        <v>451</v>
      </c>
      <c r="O497" s="39">
        <f t="shared" si="268"/>
        <v>7999</v>
      </c>
      <c r="P497" s="39">
        <f t="shared" si="269"/>
        <v>0</v>
      </c>
      <c r="Q497" s="50">
        <f t="shared" ref="Q497" si="314">Q610</f>
        <v>0</v>
      </c>
      <c r="R497" s="50">
        <f t="shared" si="313"/>
        <v>0</v>
      </c>
      <c r="S497" s="50">
        <f t="shared" si="313"/>
        <v>0</v>
      </c>
      <c r="T497" s="50">
        <f t="shared" si="313"/>
        <v>0</v>
      </c>
      <c r="U497" s="50">
        <f t="shared" si="313"/>
        <v>0</v>
      </c>
      <c r="V497" s="50">
        <f t="shared" si="313"/>
        <v>0</v>
      </c>
    </row>
    <row r="498" spans="1:22" ht="14.25" customHeight="1">
      <c r="A498" s="56"/>
      <c r="B498" s="42" t="s">
        <v>261</v>
      </c>
      <c r="C498" s="43" t="s">
        <v>262</v>
      </c>
      <c r="D498" s="50">
        <f t="shared" ref="D498:V498" si="315">D611+D656+D659+D662+D665+D668+D671</f>
        <v>83</v>
      </c>
      <c r="E498" s="50">
        <f t="shared" si="315"/>
        <v>0</v>
      </c>
      <c r="F498" s="50">
        <f t="shared" si="315"/>
        <v>0</v>
      </c>
      <c r="G498" s="50">
        <f t="shared" si="315"/>
        <v>0</v>
      </c>
      <c r="H498" s="50">
        <f t="shared" si="315"/>
        <v>0</v>
      </c>
      <c r="I498" s="50">
        <f t="shared" si="315"/>
        <v>0</v>
      </c>
      <c r="J498" s="50">
        <f t="shared" si="315"/>
        <v>0</v>
      </c>
      <c r="K498" s="50">
        <f t="shared" si="315"/>
        <v>0</v>
      </c>
      <c r="L498" s="50">
        <f t="shared" si="315"/>
        <v>0</v>
      </c>
      <c r="M498" s="50">
        <f t="shared" si="315"/>
        <v>0</v>
      </c>
      <c r="N498" s="50">
        <f t="shared" si="315"/>
        <v>0</v>
      </c>
      <c r="O498" s="39">
        <f t="shared" si="268"/>
        <v>0</v>
      </c>
      <c r="P498" s="39">
        <f t="shared" si="269"/>
        <v>0</v>
      </c>
      <c r="Q498" s="50">
        <f t="shared" ref="Q498" si="316">Q611+Q656+Q659+Q662+Q665+Q668+Q671</f>
        <v>0</v>
      </c>
      <c r="R498" s="50">
        <f t="shared" si="315"/>
        <v>0</v>
      </c>
      <c r="S498" s="50">
        <f t="shared" si="315"/>
        <v>0</v>
      </c>
      <c r="T498" s="50">
        <f t="shared" si="315"/>
        <v>0</v>
      </c>
      <c r="U498" s="50">
        <f t="shared" si="315"/>
        <v>0</v>
      </c>
      <c r="V498" s="50">
        <f t="shared" si="315"/>
        <v>0</v>
      </c>
    </row>
    <row r="499" spans="1:22" ht="14.25">
      <c r="A499" s="56"/>
      <c r="B499" s="42" t="s">
        <v>263</v>
      </c>
      <c r="C499" s="43" t="s">
        <v>264</v>
      </c>
      <c r="D499" s="50">
        <f t="shared" ref="D499:N499" si="317">D680+D798</f>
        <v>621</v>
      </c>
      <c r="E499" s="50">
        <f t="shared" si="317"/>
        <v>4181</v>
      </c>
      <c r="F499" s="50">
        <f t="shared" si="317"/>
        <v>24923</v>
      </c>
      <c r="G499" s="50">
        <f t="shared" si="317"/>
        <v>2911</v>
      </c>
      <c r="H499" s="50">
        <f t="shared" si="317"/>
        <v>27353.17</v>
      </c>
      <c r="I499" s="50">
        <f t="shared" si="317"/>
        <v>870</v>
      </c>
      <c r="J499" s="50">
        <f t="shared" si="317"/>
        <v>870</v>
      </c>
      <c r="K499" s="50">
        <f t="shared" si="317"/>
        <v>105</v>
      </c>
      <c r="L499" s="50">
        <f t="shared" si="317"/>
        <v>292</v>
      </c>
      <c r="M499" s="50">
        <f t="shared" si="317"/>
        <v>473</v>
      </c>
      <c r="N499" s="50">
        <f t="shared" si="317"/>
        <v>0</v>
      </c>
      <c r="O499" s="39">
        <f t="shared" si="268"/>
        <v>870</v>
      </c>
      <c r="P499" s="39">
        <f t="shared" si="269"/>
        <v>0</v>
      </c>
      <c r="Q499" s="50">
        <f t="shared" ref="Q499:V499" si="318">Q680+Q798</f>
        <v>0</v>
      </c>
      <c r="R499" s="50">
        <f t="shared" si="318"/>
        <v>0</v>
      </c>
      <c r="S499" s="50">
        <f t="shared" si="318"/>
        <v>0</v>
      </c>
      <c r="T499" s="50">
        <f t="shared" si="318"/>
        <v>0</v>
      </c>
      <c r="U499" s="50">
        <f t="shared" si="318"/>
        <v>0</v>
      </c>
      <c r="V499" s="50">
        <f t="shared" si="318"/>
        <v>0</v>
      </c>
    </row>
    <row r="500" spans="1:22" ht="15" hidden="1" customHeight="1">
      <c r="A500" s="56"/>
      <c r="B500" s="42" t="s">
        <v>401</v>
      </c>
      <c r="C500" s="43">
        <v>55</v>
      </c>
      <c r="D500" s="44"/>
      <c r="E500" s="45"/>
      <c r="F500" s="45"/>
      <c r="G500" s="45"/>
      <c r="H500" s="45"/>
      <c r="I500" s="45"/>
      <c r="J500" s="45"/>
      <c r="K500" s="45"/>
      <c r="L500" s="45"/>
      <c r="M500" s="45"/>
      <c r="N500" s="45"/>
      <c r="O500" s="39">
        <f t="shared" si="268"/>
        <v>0</v>
      </c>
      <c r="P500" s="39">
        <f t="shared" si="269"/>
        <v>0</v>
      </c>
      <c r="Q500" s="45"/>
      <c r="R500" s="45"/>
      <c r="S500" s="45"/>
      <c r="T500" s="45"/>
      <c r="U500" s="45"/>
      <c r="V500" s="45"/>
    </row>
    <row r="501" spans="1:22" ht="14.25">
      <c r="A501" s="56"/>
      <c r="B501" s="41" t="s">
        <v>266</v>
      </c>
      <c r="C501" s="43">
        <v>56</v>
      </c>
      <c r="D501" s="50">
        <f t="shared" ref="D501:N501" si="319">D514+D682+D799</f>
        <v>0</v>
      </c>
      <c r="E501" s="50">
        <f t="shared" si="319"/>
        <v>0</v>
      </c>
      <c r="F501" s="50">
        <f t="shared" si="319"/>
        <v>0</v>
      </c>
      <c r="G501" s="50">
        <f t="shared" si="319"/>
        <v>0</v>
      </c>
      <c r="H501" s="50">
        <f t="shared" si="319"/>
        <v>0</v>
      </c>
      <c r="I501" s="50">
        <f t="shared" si="319"/>
        <v>0</v>
      </c>
      <c r="J501" s="50">
        <f t="shared" si="319"/>
        <v>0</v>
      </c>
      <c r="K501" s="50">
        <f t="shared" si="319"/>
        <v>0</v>
      </c>
      <c r="L501" s="50">
        <f t="shared" si="319"/>
        <v>0</v>
      </c>
      <c r="M501" s="50">
        <f t="shared" si="319"/>
        <v>0</v>
      </c>
      <c r="N501" s="50">
        <f t="shared" si="319"/>
        <v>0</v>
      </c>
      <c r="O501" s="39">
        <f t="shared" si="268"/>
        <v>0</v>
      </c>
      <c r="P501" s="39">
        <f t="shared" si="269"/>
        <v>0</v>
      </c>
      <c r="Q501" s="50">
        <f t="shared" ref="Q501:V501" si="320">Q514+Q682+Q799</f>
        <v>0</v>
      </c>
      <c r="R501" s="50">
        <f t="shared" si="320"/>
        <v>0</v>
      </c>
      <c r="S501" s="50">
        <f t="shared" si="320"/>
        <v>0</v>
      </c>
      <c r="T501" s="50">
        <f t="shared" si="320"/>
        <v>0</v>
      </c>
      <c r="U501" s="50">
        <f t="shared" si="320"/>
        <v>0</v>
      </c>
      <c r="V501" s="50">
        <f t="shared" si="320"/>
        <v>0</v>
      </c>
    </row>
    <row r="502" spans="1:22" ht="14.25">
      <c r="A502" s="56"/>
      <c r="B502" s="41" t="s">
        <v>266</v>
      </c>
      <c r="C502" s="43">
        <v>58</v>
      </c>
      <c r="D502" s="50">
        <f t="shared" ref="D502:V502" si="321">D800</f>
        <v>5435</v>
      </c>
      <c r="E502" s="50">
        <f t="shared" si="321"/>
        <v>28871</v>
      </c>
      <c r="F502" s="50">
        <f t="shared" si="321"/>
        <v>30708</v>
      </c>
      <c r="G502" s="50">
        <f t="shared" si="321"/>
        <v>8811</v>
      </c>
      <c r="H502" s="50">
        <f t="shared" si="321"/>
        <v>23441</v>
      </c>
      <c r="I502" s="50">
        <f t="shared" si="321"/>
        <v>23441</v>
      </c>
      <c r="J502" s="50">
        <f t="shared" si="321"/>
        <v>23441</v>
      </c>
      <c r="K502" s="50">
        <f t="shared" si="321"/>
        <v>8089</v>
      </c>
      <c r="L502" s="50">
        <f t="shared" si="321"/>
        <v>10285</v>
      </c>
      <c r="M502" s="50">
        <f t="shared" si="321"/>
        <v>3500</v>
      </c>
      <c r="N502" s="50">
        <f t="shared" si="321"/>
        <v>1567</v>
      </c>
      <c r="O502" s="39">
        <f t="shared" si="268"/>
        <v>23441</v>
      </c>
      <c r="P502" s="39">
        <f t="shared" si="269"/>
        <v>0</v>
      </c>
      <c r="Q502" s="50">
        <f t="shared" ref="Q502" si="322">Q800</f>
        <v>0</v>
      </c>
      <c r="R502" s="50">
        <f t="shared" si="321"/>
        <v>0</v>
      </c>
      <c r="S502" s="50">
        <f t="shared" si="321"/>
        <v>0</v>
      </c>
      <c r="T502" s="50">
        <f t="shared" si="321"/>
        <v>0</v>
      </c>
      <c r="U502" s="50">
        <f t="shared" si="321"/>
        <v>0</v>
      </c>
      <c r="V502" s="50">
        <f t="shared" si="321"/>
        <v>0</v>
      </c>
    </row>
    <row r="503" spans="1:22" ht="14.25">
      <c r="A503" s="56"/>
      <c r="B503" s="42" t="s">
        <v>310</v>
      </c>
      <c r="C503" s="43">
        <v>70</v>
      </c>
      <c r="D503" s="50">
        <f t="shared" ref="D503:N503" si="323">D515+D801</f>
        <v>208</v>
      </c>
      <c r="E503" s="50">
        <f t="shared" si="323"/>
        <v>302</v>
      </c>
      <c r="F503" s="50">
        <f t="shared" si="323"/>
        <v>823.1</v>
      </c>
      <c r="G503" s="50">
        <f t="shared" si="323"/>
        <v>690</v>
      </c>
      <c r="H503" s="50">
        <f t="shared" si="323"/>
        <v>10024</v>
      </c>
      <c r="I503" s="50">
        <f t="shared" si="323"/>
        <v>7516</v>
      </c>
      <c r="J503" s="50">
        <f t="shared" si="323"/>
        <v>7516</v>
      </c>
      <c r="K503" s="50">
        <f t="shared" si="323"/>
        <v>2077</v>
      </c>
      <c r="L503" s="50">
        <f t="shared" si="323"/>
        <v>4472</v>
      </c>
      <c r="M503" s="50">
        <f t="shared" si="323"/>
        <v>967</v>
      </c>
      <c r="N503" s="50">
        <f t="shared" si="323"/>
        <v>0</v>
      </c>
      <c r="O503" s="39">
        <f t="shared" si="268"/>
        <v>7516</v>
      </c>
      <c r="P503" s="39">
        <f t="shared" si="269"/>
        <v>0</v>
      </c>
      <c r="Q503" s="50">
        <f t="shared" ref="Q503:V503" si="324">Q515+Q801</f>
        <v>0</v>
      </c>
      <c r="R503" s="50">
        <f t="shared" si="324"/>
        <v>0</v>
      </c>
      <c r="S503" s="50">
        <f t="shared" si="324"/>
        <v>0</v>
      </c>
      <c r="T503" s="50">
        <f t="shared" si="324"/>
        <v>0</v>
      </c>
      <c r="U503" s="50">
        <f t="shared" si="324"/>
        <v>0</v>
      </c>
      <c r="V503" s="50">
        <f t="shared" si="324"/>
        <v>0</v>
      </c>
    </row>
    <row r="504" spans="1:22" ht="14.25">
      <c r="A504" s="97">
        <v>1</v>
      </c>
      <c r="B504" s="106" t="s">
        <v>402</v>
      </c>
      <c r="C504" s="107" t="s">
        <v>403</v>
      </c>
      <c r="D504" s="108">
        <f t="shared" ref="D504:V506" si="325">D516+D587</f>
        <v>3687.2</v>
      </c>
      <c r="E504" s="108">
        <f t="shared" si="325"/>
        <v>14467</v>
      </c>
      <c r="F504" s="108">
        <f t="shared" si="325"/>
        <v>22101.559999999998</v>
      </c>
      <c r="G504" s="108">
        <f t="shared" si="325"/>
        <v>17512.25</v>
      </c>
      <c r="H504" s="108">
        <f t="shared" si="325"/>
        <v>18866</v>
      </c>
      <c r="I504" s="108">
        <f t="shared" si="325"/>
        <v>18113</v>
      </c>
      <c r="J504" s="108">
        <f t="shared" si="325"/>
        <v>18113</v>
      </c>
      <c r="K504" s="108">
        <f t="shared" si="325"/>
        <v>5472</v>
      </c>
      <c r="L504" s="108">
        <f t="shared" si="325"/>
        <v>6628</v>
      </c>
      <c r="M504" s="108">
        <f t="shared" si="325"/>
        <v>2372</v>
      </c>
      <c r="N504" s="108">
        <f t="shared" si="325"/>
        <v>3641</v>
      </c>
      <c r="O504" s="39">
        <f t="shared" si="268"/>
        <v>18113</v>
      </c>
      <c r="P504" s="39">
        <f t="shared" si="269"/>
        <v>0</v>
      </c>
      <c r="Q504" s="135">
        <f t="shared" ref="Q504:Q506" si="326">Q516+Q587</f>
        <v>6930</v>
      </c>
      <c r="R504" s="135">
        <f t="shared" si="325"/>
        <v>6930</v>
      </c>
      <c r="S504" s="135">
        <f t="shared" si="325"/>
        <v>6943</v>
      </c>
      <c r="T504" s="135">
        <f t="shared" si="325"/>
        <v>6943</v>
      </c>
      <c r="U504" s="135">
        <f t="shared" si="325"/>
        <v>6951</v>
      </c>
      <c r="V504" s="135">
        <f t="shared" si="325"/>
        <v>6951</v>
      </c>
    </row>
    <row r="505" spans="1:22" ht="14.25">
      <c r="A505" s="56"/>
      <c r="B505" s="41" t="s">
        <v>244</v>
      </c>
      <c r="C505" s="34"/>
      <c r="D505" s="98">
        <f t="shared" si="325"/>
        <v>3687.2</v>
      </c>
      <c r="E505" s="98">
        <f t="shared" si="325"/>
        <v>14394</v>
      </c>
      <c r="F505" s="98">
        <f t="shared" si="325"/>
        <v>22028.559999999998</v>
      </c>
      <c r="G505" s="98">
        <f t="shared" si="325"/>
        <v>17439.25</v>
      </c>
      <c r="H505" s="98">
        <f t="shared" si="325"/>
        <v>18633</v>
      </c>
      <c r="I505" s="98">
        <f t="shared" si="325"/>
        <v>18113</v>
      </c>
      <c r="J505" s="98">
        <f t="shared" si="325"/>
        <v>18113</v>
      </c>
      <c r="K505" s="98">
        <f t="shared" si="325"/>
        <v>5472</v>
      </c>
      <c r="L505" s="98">
        <f t="shared" si="325"/>
        <v>6628</v>
      </c>
      <c r="M505" s="98">
        <f t="shared" si="325"/>
        <v>2372</v>
      </c>
      <c r="N505" s="98">
        <f t="shared" si="325"/>
        <v>3641</v>
      </c>
      <c r="O505" s="39">
        <f t="shared" si="268"/>
        <v>18113</v>
      </c>
      <c r="P505" s="39">
        <f t="shared" si="269"/>
        <v>0</v>
      </c>
      <c r="Q505" s="98">
        <f t="shared" si="326"/>
        <v>6930</v>
      </c>
      <c r="R505" s="98">
        <f t="shared" si="325"/>
        <v>6930</v>
      </c>
      <c r="S505" s="98">
        <f t="shared" si="325"/>
        <v>6943</v>
      </c>
      <c r="T505" s="98">
        <f t="shared" si="325"/>
        <v>6943</v>
      </c>
      <c r="U505" s="98">
        <f t="shared" si="325"/>
        <v>6951</v>
      </c>
      <c r="V505" s="98">
        <f t="shared" si="325"/>
        <v>6951</v>
      </c>
    </row>
    <row r="506" spans="1:22" ht="14.25">
      <c r="A506" s="56"/>
      <c r="B506" s="42" t="s">
        <v>245</v>
      </c>
      <c r="C506" s="43">
        <v>1</v>
      </c>
      <c r="D506" s="98">
        <f t="shared" si="325"/>
        <v>3687.2</v>
      </c>
      <c r="E506" s="98">
        <f t="shared" si="325"/>
        <v>14394</v>
      </c>
      <c r="F506" s="98">
        <f t="shared" si="325"/>
        <v>22028.559999999998</v>
      </c>
      <c r="G506" s="98">
        <f t="shared" si="325"/>
        <v>17439.25</v>
      </c>
      <c r="H506" s="98">
        <f t="shared" si="325"/>
        <v>18633</v>
      </c>
      <c r="I506" s="98">
        <f t="shared" si="325"/>
        <v>18113</v>
      </c>
      <c r="J506" s="98">
        <f t="shared" si="325"/>
        <v>18113</v>
      </c>
      <c r="K506" s="98">
        <f t="shared" si="325"/>
        <v>5472</v>
      </c>
      <c r="L506" s="98">
        <f t="shared" si="325"/>
        <v>6628</v>
      </c>
      <c r="M506" s="98">
        <f t="shared" si="325"/>
        <v>2372</v>
      </c>
      <c r="N506" s="98">
        <f t="shared" si="325"/>
        <v>3641</v>
      </c>
      <c r="O506" s="39">
        <f t="shared" si="268"/>
        <v>18113</v>
      </c>
      <c r="P506" s="39">
        <f t="shared" si="269"/>
        <v>0</v>
      </c>
      <c r="Q506" s="98">
        <f t="shared" si="326"/>
        <v>6930</v>
      </c>
      <c r="R506" s="98">
        <f t="shared" si="325"/>
        <v>6930</v>
      </c>
      <c r="S506" s="98">
        <f t="shared" si="325"/>
        <v>6943</v>
      </c>
      <c r="T506" s="98">
        <f t="shared" si="325"/>
        <v>6943</v>
      </c>
      <c r="U506" s="98">
        <f t="shared" si="325"/>
        <v>6951</v>
      </c>
      <c r="V506" s="98">
        <f t="shared" si="325"/>
        <v>6951</v>
      </c>
    </row>
    <row r="507" spans="1:22" ht="14.25">
      <c r="A507" s="56"/>
      <c r="B507" s="42" t="s">
        <v>246</v>
      </c>
      <c r="C507" s="43">
        <v>10</v>
      </c>
      <c r="D507" s="98">
        <f t="shared" ref="D507:V507" si="327">D519</f>
        <v>344.7</v>
      </c>
      <c r="E507" s="98">
        <f t="shared" si="327"/>
        <v>400</v>
      </c>
      <c r="F507" s="98">
        <f t="shared" si="327"/>
        <v>400</v>
      </c>
      <c r="G507" s="98">
        <f t="shared" si="327"/>
        <v>400</v>
      </c>
      <c r="H507" s="98">
        <f t="shared" si="327"/>
        <v>939</v>
      </c>
      <c r="I507" s="98">
        <f t="shared" si="327"/>
        <v>939</v>
      </c>
      <c r="J507" s="98">
        <f t="shared" si="327"/>
        <v>939</v>
      </c>
      <c r="K507" s="98">
        <f t="shared" si="327"/>
        <v>335</v>
      </c>
      <c r="L507" s="98">
        <f t="shared" si="327"/>
        <v>245</v>
      </c>
      <c r="M507" s="98">
        <f t="shared" si="327"/>
        <v>135</v>
      </c>
      <c r="N507" s="98">
        <f t="shared" si="327"/>
        <v>224</v>
      </c>
      <c r="O507" s="39">
        <f t="shared" si="268"/>
        <v>939</v>
      </c>
      <c r="P507" s="39">
        <f t="shared" si="269"/>
        <v>0</v>
      </c>
      <c r="Q507" s="98">
        <f t="shared" ref="Q507" si="328">Q519</f>
        <v>814</v>
      </c>
      <c r="R507" s="98">
        <f t="shared" si="327"/>
        <v>814</v>
      </c>
      <c r="S507" s="98">
        <f t="shared" si="327"/>
        <v>820</v>
      </c>
      <c r="T507" s="98">
        <f t="shared" si="327"/>
        <v>820</v>
      </c>
      <c r="U507" s="98">
        <f t="shared" si="327"/>
        <v>825</v>
      </c>
      <c r="V507" s="98">
        <f t="shared" si="327"/>
        <v>825</v>
      </c>
    </row>
    <row r="508" spans="1:22" ht="14.25">
      <c r="A508" s="56"/>
      <c r="B508" s="42" t="s">
        <v>247</v>
      </c>
      <c r="C508" s="43">
        <v>20</v>
      </c>
      <c r="D508" s="98">
        <f t="shared" ref="D508:V508" si="329">D521</f>
        <v>1900.5</v>
      </c>
      <c r="E508" s="98">
        <f t="shared" si="329"/>
        <v>2100</v>
      </c>
      <c r="F508" s="98">
        <f t="shared" si="329"/>
        <v>2135</v>
      </c>
      <c r="G508" s="98">
        <f t="shared" si="329"/>
        <v>2059.29</v>
      </c>
      <c r="H508" s="98">
        <f t="shared" si="329"/>
        <v>2926</v>
      </c>
      <c r="I508" s="98">
        <f t="shared" si="329"/>
        <v>2460</v>
      </c>
      <c r="J508" s="98">
        <f t="shared" si="329"/>
        <v>2460</v>
      </c>
      <c r="K508" s="98">
        <f t="shared" si="329"/>
        <v>617</v>
      </c>
      <c r="L508" s="98">
        <f t="shared" si="329"/>
        <v>613</v>
      </c>
      <c r="M508" s="98">
        <f t="shared" si="329"/>
        <v>617</v>
      </c>
      <c r="N508" s="98">
        <f t="shared" si="329"/>
        <v>613</v>
      </c>
      <c r="O508" s="39">
        <f t="shared" si="268"/>
        <v>2460</v>
      </c>
      <c r="P508" s="39">
        <f t="shared" si="269"/>
        <v>0</v>
      </c>
      <c r="Q508" s="98">
        <f t="shared" ref="Q508" si="330">Q521</f>
        <v>2490</v>
      </c>
      <c r="R508" s="98">
        <f t="shared" si="329"/>
        <v>2490</v>
      </c>
      <c r="S508" s="98">
        <f t="shared" si="329"/>
        <v>2497</v>
      </c>
      <c r="T508" s="98">
        <f t="shared" si="329"/>
        <v>2497</v>
      </c>
      <c r="U508" s="98">
        <f t="shared" si="329"/>
        <v>2500</v>
      </c>
      <c r="V508" s="98">
        <f t="shared" si="329"/>
        <v>2500</v>
      </c>
    </row>
    <row r="509" spans="1:22" ht="14.25">
      <c r="A509" s="56"/>
      <c r="B509" s="42" t="s">
        <v>251</v>
      </c>
      <c r="C509" s="43">
        <v>51</v>
      </c>
      <c r="D509" s="98">
        <f t="shared" ref="D509:V509" si="331">D590</f>
        <v>0</v>
      </c>
      <c r="E509" s="98">
        <f t="shared" si="331"/>
        <v>0</v>
      </c>
      <c r="F509" s="98">
        <f t="shared" si="331"/>
        <v>0</v>
      </c>
      <c r="G509" s="98">
        <f t="shared" si="331"/>
        <v>0</v>
      </c>
      <c r="H509" s="98">
        <f t="shared" si="331"/>
        <v>0</v>
      </c>
      <c r="I509" s="98">
        <f t="shared" si="331"/>
        <v>0</v>
      </c>
      <c r="J509" s="98">
        <f t="shared" si="331"/>
        <v>0</v>
      </c>
      <c r="K509" s="98">
        <f t="shared" si="331"/>
        <v>0</v>
      </c>
      <c r="L509" s="98">
        <f t="shared" si="331"/>
        <v>0</v>
      </c>
      <c r="M509" s="98">
        <f t="shared" si="331"/>
        <v>0</v>
      </c>
      <c r="N509" s="98">
        <f t="shared" si="331"/>
        <v>0</v>
      </c>
      <c r="O509" s="39">
        <f t="shared" si="268"/>
        <v>0</v>
      </c>
      <c r="P509" s="39">
        <f t="shared" si="269"/>
        <v>0</v>
      </c>
      <c r="Q509" s="98">
        <f t="shared" ref="Q509" si="332">Q590</f>
        <v>0</v>
      </c>
      <c r="R509" s="98">
        <f t="shared" si="331"/>
        <v>0</v>
      </c>
      <c r="S509" s="98">
        <f t="shared" si="331"/>
        <v>0</v>
      </c>
      <c r="T509" s="98">
        <f t="shared" si="331"/>
        <v>0</v>
      </c>
      <c r="U509" s="98">
        <f t="shared" si="331"/>
        <v>0</v>
      </c>
      <c r="V509" s="98">
        <f t="shared" si="331"/>
        <v>0</v>
      </c>
    </row>
    <row r="510" spans="1:22" ht="14.25" customHeight="1">
      <c r="A510" s="56"/>
      <c r="B510" s="42" t="s">
        <v>253</v>
      </c>
      <c r="C510" s="43">
        <v>57</v>
      </c>
      <c r="D510" s="98">
        <f t="shared" ref="D510:V510" si="333">D522+D591</f>
        <v>1301</v>
      </c>
      <c r="E510" s="98">
        <f t="shared" si="333"/>
        <v>11894</v>
      </c>
      <c r="F510" s="98">
        <f t="shared" si="333"/>
        <v>18969.559999999998</v>
      </c>
      <c r="G510" s="98">
        <f t="shared" si="333"/>
        <v>14464.71</v>
      </c>
      <c r="H510" s="98">
        <f t="shared" si="333"/>
        <v>13964</v>
      </c>
      <c r="I510" s="98">
        <f t="shared" si="333"/>
        <v>13968</v>
      </c>
      <c r="J510" s="98">
        <f t="shared" si="333"/>
        <v>13968</v>
      </c>
      <c r="K510" s="98">
        <f t="shared" si="333"/>
        <v>4320</v>
      </c>
      <c r="L510" s="98">
        <f t="shared" si="333"/>
        <v>5520</v>
      </c>
      <c r="M510" s="98">
        <f t="shared" si="333"/>
        <v>1620</v>
      </c>
      <c r="N510" s="98">
        <f t="shared" si="333"/>
        <v>2508</v>
      </c>
      <c r="O510" s="39">
        <f t="shared" si="268"/>
        <v>13968</v>
      </c>
      <c r="P510" s="39">
        <f t="shared" si="269"/>
        <v>0</v>
      </c>
      <c r="Q510" s="98">
        <f t="shared" ref="Q510" si="334">Q522+Q591</f>
        <v>2880</v>
      </c>
      <c r="R510" s="98">
        <f t="shared" si="333"/>
        <v>2880</v>
      </c>
      <c r="S510" s="98">
        <f t="shared" si="333"/>
        <v>2880</v>
      </c>
      <c r="T510" s="98">
        <f t="shared" si="333"/>
        <v>2880</v>
      </c>
      <c r="U510" s="98">
        <f t="shared" si="333"/>
        <v>2880</v>
      </c>
      <c r="V510" s="98">
        <f t="shared" si="333"/>
        <v>2880</v>
      </c>
    </row>
    <row r="511" spans="1:22" ht="14.25" customHeight="1">
      <c r="A511" s="56"/>
      <c r="B511" s="42" t="s">
        <v>273</v>
      </c>
      <c r="C511" s="43">
        <v>59</v>
      </c>
      <c r="D511" s="98">
        <f t="shared" ref="D511:V511" si="335">D523</f>
        <v>141</v>
      </c>
      <c r="E511" s="98">
        <f t="shared" si="335"/>
        <v>0</v>
      </c>
      <c r="F511" s="98">
        <f t="shared" si="335"/>
        <v>524</v>
      </c>
      <c r="G511" s="98">
        <f t="shared" si="335"/>
        <v>515.25</v>
      </c>
      <c r="H511" s="98">
        <f t="shared" si="335"/>
        <v>804</v>
      </c>
      <c r="I511" s="98">
        <f t="shared" si="335"/>
        <v>746</v>
      </c>
      <c r="J511" s="98">
        <f t="shared" si="335"/>
        <v>746</v>
      </c>
      <c r="K511" s="98">
        <f t="shared" si="335"/>
        <v>200</v>
      </c>
      <c r="L511" s="98">
        <f t="shared" si="335"/>
        <v>250</v>
      </c>
      <c r="M511" s="98">
        <f t="shared" si="335"/>
        <v>0</v>
      </c>
      <c r="N511" s="98">
        <f t="shared" si="335"/>
        <v>296</v>
      </c>
      <c r="O511" s="39">
        <f t="shared" si="268"/>
        <v>746</v>
      </c>
      <c r="P511" s="39">
        <f t="shared" si="269"/>
        <v>0</v>
      </c>
      <c r="Q511" s="98">
        <f t="shared" ref="Q511" si="336">Q523</f>
        <v>746</v>
      </c>
      <c r="R511" s="98">
        <f t="shared" si="335"/>
        <v>746</v>
      </c>
      <c r="S511" s="98">
        <f t="shared" si="335"/>
        <v>746</v>
      </c>
      <c r="T511" s="98">
        <f t="shared" si="335"/>
        <v>746</v>
      </c>
      <c r="U511" s="98">
        <f t="shared" si="335"/>
        <v>746</v>
      </c>
      <c r="V511" s="98">
        <f t="shared" si="335"/>
        <v>746</v>
      </c>
    </row>
    <row r="512" spans="1:22" ht="14.25">
      <c r="A512" s="56"/>
      <c r="B512" s="42" t="s">
        <v>256</v>
      </c>
      <c r="C512" s="43">
        <v>85.01</v>
      </c>
      <c r="D512" s="98">
        <f t="shared" ref="D512:V512" si="337">D536+D562+D584+D573+D592+D599</f>
        <v>0</v>
      </c>
      <c r="E512" s="98">
        <f t="shared" si="337"/>
        <v>0</v>
      </c>
      <c r="F512" s="98">
        <f t="shared" si="337"/>
        <v>0</v>
      </c>
      <c r="G512" s="98">
        <f t="shared" si="337"/>
        <v>0</v>
      </c>
      <c r="H512" s="98">
        <f t="shared" si="337"/>
        <v>0</v>
      </c>
      <c r="I512" s="98">
        <f t="shared" si="337"/>
        <v>0</v>
      </c>
      <c r="J512" s="98">
        <f t="shared" si="337"/>
        <v>0</v>
      </c>
      <c r="K512" s="98">
        <f t="shared" si="337"/>
        <v>0</v>
      </c>
      <c r="L512" s="98">
        <f t="shared" si="337"/>
        <v>0</v>
      </c>
      <c r="M512" s="98">
        <f t="shared" si="337"/>
        <v>0</v>
      </c>
      <c r="N512" s="98">
        <f t="shared" si="337"/>
        <v>0</v>
      </c>
      <c r="O512" s="39">
        <f t="shared" si="268"/>
        <v>0</v>
      </c>
      <c r="P512" s="39">
        <f t="shared" si="269"/>
        <v>0</v>
      </c>
      <c r="Q512" s="98">
        <f t="shared" ref="Q512" si="338">Q536+Q562+Q584+Q573+Q592+Q599</f>
        <v>0</v>
      </c>
      <c r="R512" s="98">
        <f t="shared" si="337"/>
        <v>0</v>
      </c>
      <c r="S512" s="98">
        <f t="shared" si="337"/>
        <v>0</v>
      </c>
      <c r="T512" s="98">
        <f t="shared" si="337"/>
        <v>0</v>
      </c>
      <c r="U512" s="98">
        <f t="shared" si="337"/>
        <v>0</v>
      </c>
      <c r="V512" s="98">
        <f t="shared" si="337"/>
        <v>0</v>
      </c>
    </row>
    <row r="513" spans="1:22" ht="14.25">
      <c r="A513" s="56"/>
      <c r="B513" s="41" t="s">
        <v>257</v>
      </c>
      <c r="C513" s="43"/>
      <c r="D513" s="98">
        <f t="shared" ref="D513:V513" si="339">D524</f>
        <v>0</v>
      </c>
      <c r="E513" s="98">
        <f t="shared" si="339"/>
        <v>73</v>
      </c>
      <c r="F513" s="98">
        <f t="shared" si="339"/>
        <v>73</v>
      </c>
      <c r="G513" s="98">
        <f t="shared" si="339"/>
        <v>73</v>
      </c>
      <c r="H513" s="98">
        <f t="shared" si="339"/>
        <v>233</v>
      </c>
      <c r="I513" s="98">
        <f t="shared" si="339"/>
        <v>0</v>
      </c>
      <c r="J513" s="98">
        <f t="shared" si="339"/>
        <v>0</v>
      </c>
      <c r="K513" s="98">
        <f t="shared" si="339"/>
        <v>0</v>
      </c>
      <c r="L513" s="98">
        <f t="shared" si="339"/>
        <v>0</v>
      </c>
      <c r="M513" s="98">
        <f t="shared" si="339"/>
        <v>0</v>
      </c>
      <c r="N513" s="98">
        <f t="shared" si="339"/>
        <v>0</v>
      </c>
      <c r="O513" s="39">
        <f t="shared" si="268"/>
        <v>0</v>
      </c>
      <c r="P513" s="39">
        <f t="shared" si="269"/>
        <v>0</v>
      </c>
      <c r="Q513" s="98">
        <f t="shared" ref="Q513" si="340">Q524</f>
        <v>0</v>
      </c>
      <c r="R513" s="98">
        <f t="shared" si="339"/>
        <v>0</v>
      </c>
      <c r="S513" s="98">
        <f t="shared" si="339"/>
        <v>0</v>
      </c>
      <c r="T513" s="98">
        <f t="shared" si="339"/>
        <v>0</v>
      </c>
      <c r="U513" s="98">
        <f t="shared" si="339"/>
        <v>0</v>
      </c>
      <c r="V513" s="98">
        <f t="shared" si="339"/>
        <v>0</v>
      </c>
    </row>
    <row r="514" spans="1:22" ht="0.75" customHeight="1">
      <c r="A514" s="56"/>
      <c r="B514" s="41" t="s">
        <v>266</v>
      </c>
      <c r="C514" s="43">
        <v>56</v>
      </c>
      <c r="D514" s="44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39">
        <f t="shared" si="268"/>
        <v>0</v>
      </c>
      <c r="P514" s="39">
        <f t="shared" si="269"/>
        <v>0</v>
      </c>
      <c r="Q514" s="45"/>
      <c r="R514" s="45"/>
      <c r="S514" s="45"/>
      <c r="T514" s="45"/>
      <c r="U514" s="45"/>
      <c r="V514" s="45"/>
    </row>
    <row r="515" spans="1:22" ht="14.25">
      <c r="A515" s="56"/>
      <c r="B515" s="42" t="s">
        <v>310</v>
      </c>
      <c r="C515" s="43">
        <v>70</v>
      </c>
      <c r="D515" s="98">
        <f t="shared" ref="D515:V515" si="341">D526</f>
        <v>0</v>
      </c>
      <c r="E515" s="98">
        <f t="shared" si="341"/>
        <v>73</v>
      </c>
      <c r="F515" s="98">
        <f t="shared" si="341"/>
        <v>73</v>
      </c>
      <c r="G515" s="98">
        <f t="shared" si="341"/>
        <v>73</v>
      </c>
      <c r="H515" s="98">
        <f t="shared" si="341"/>
        <v>233</v>
      </c>
      <c r="I515" s="98">
        <f t="shared" si="341"/>
        <v>0</v>
      </c>
      <c r="J515" s="98">
        <f t="shared" si="341"/>
        <v>0</v>
      </c>
      <c r="K515" s="98">
        <f t="shared" si="341"/>
        <v>0</v>
      </c>
      <c r="L515" s="98">
        <f t="shared" si="341"/>
        <v>0</v>
      </c>
      <c r="M515" s="98">
        <f t="shared" si="341"/>
        <v>0</v>
      </c>
      <c r="N515" s="98">
        <f t="shared" si="341"/>
        <v>0</v>
      </c>
      <c r="O515" s="39">
        <f t="shared" si="268"/>
        <v>0</v>
      </c>
      <c r="P515" s="39">
        <f t="shared" si="269"/>
        <v>0</v>
      </c>
      <c r="Q515" s="98">
        <f t="shared" ref="Q515" si="342">Q526</f>
        <v>0</v>
      </c>
      <c r="R515" s="98">
        <f t="shared" si="341"/>
        <v>0</v>
      </c>
      <c r="S515" s="98">
        <f t="shared" si="341"/>
        <v>0</v>
      </c>
      <c r="T515" s="98">
        <f t="shared" si="341"/>
        <v>0</v>
      </c>
      <c r="U515" s="98">
        <f t="shared" si="341"/>
        <v>0</v>
      </c>
      <c r="V515" s="98">
        <f t="shared" si="341"/>
        <v>0</v>
      </c>
    </row>
    <row r="516" spans="1:22" ht="14.25">
      <c r="A516" s="56" t="s">
        <v>404</v>
      </c>
      <c r="B516" s="23" t="s">
        <v>405</v>
      </c>
      <c r="C516" s="43" t="s">
        <v>406</v>
      </c>
      <c r="D516" s="98">
        <f t="shared" ref="D516:V517" si="343">D527+D543+D554+D565+D576+D593</f>
        <v>3687.2</v>
      </c>
      <c r="E516" s="98">
        <f t="shared" si="343"/>
        <v>4344</v>
      </c>
      <c r="F516" s="98">
        <f t="shared" si="343"/>
        <v>5788</v>
      </c>
      <c r="G516" s="98">
        <f t="shared" si="343"/>
        <v>5099.25</v>
      </c>
      <c r="H516" s="98">
        <f t="shared" si="343"/>
        <v>7778</v>
      </c>
      <c r="I516" s="98">
        <f t="shared" si="343"/>
        <v>7025</v>
      </c>
      <c r="J516" s="98">
        <f t="shared" si="343"/>
        <v>7025</v>
      </c>
      <c r="K516" s="98">
        <f t="shared" si="343"/>
        <v>1872</v>
      </c>
      <c r="L516" s="98">
        <f t="shared" si="343"/>
        <v>1828</v>
      </c>
      <c r="M516" s="98">
        <f t="shared" si="343"/>
        <v>1472</v>
      </c>
      <c r="N516" s="98">
        <f t="shared" si="343"/>
        <v>1853</v>
      </c>
      <c r="O516" s="39">
        <f t="shared" si="268"/>
        <v>7025</v>
      </c>
      <c r="P516" s="39">
        <f t="shared" si="269"/>
        <v>0</v>
      </c>
      <c r="Q516" s="98">
        <f t="shared" ref="Q516:Q517" si="344">Q527+Q543+Q554+Q565+Q576+Q593</f>
        <v>6930</v>
      </c>
      <c r="R516" s="98">
        <f t="shared" si="343"/>
        <v>6930</v>
      </c>
      <c r="S516" s="98">
        <f t="shared" si="343"/>
        <v>6943</v>
      </c>
      <c r="T516" s="98">
        <f t="shared" si="343"/>
        <v>6943</v>
      </c>
      <c r="U516" s="98">
        <f t="shared" si="343"/>
        <v>6951</v>
      </c>
      <c r="V516" s="98">
        <f t="shared" si="343"/>
        <v>6951</v>
      </c>
    </row>
    <row r="517" spans="1:22" ht="14.25">
      <c r="A517" s="56"/>
      <c r="B517" s="41" t="s">
        <v>244</v>
      </c>
      <c r="C517" s="43"/>
      <c r="D517" s="98">
        <f t="shared" si="343"/>
        <v>3687.2</v>
      </c>
      <c r="E517" s="98">
        <f t="shared" si="343"/>
        <v>4271</v>
      </c>
      <c r="F517" s="98">
        <f t="shared" si="343"/>
        <v>5715</v>
      </c>
      <c r="G517" s="98">
        <f t="shared" si="343"/>
        <v>5026.25</v>
      </c>
      <c r="H517" s="98">
        <f t="shared" si="343"/>
        <v>7545</v>
      </c>
      <c r="I517" s="98">
        <f t="shared" si="343"/>
        <v>7025</v>
      </c>
      <c r="J517" s="98">
        <f t="shared" si="343"/>
        <v>7025</v>
      </c>
      <c r="K517" s="98">
        <f t="shared" si="343"/>
        <v>1872</v>
      </c>
      <c r="L517" s="98">
        <f t="shared" si="343"/>
        <v>1828</v>
      </c>
      <c r="M517" s="98">
        <f t="shared" si="343"/>
        <v>1472</v>
      </c>
      <c r="N517" s="98">
        <f t="shared" si="343"/>
        <v>1853</v>
      </c>
      <c r="O517" s="39">
        <f t="shared" si="268"/>
        <v>7025</v>
      </c>
      <c r="P517" s="39">
        <f t="shared" si="269"/>
        <v>0</v>
      </c>
      <c r="Q517" s="98">
        <f t="shared" si="344"/>
        <v>6930</v>
      </c>
      <c r="R517" s="98">
        <f t="shared" si="343"/>
        <v>6930</v>
      </c>
      <c r="S517" s="98">
        <f t="shared" si="343"/>
        <v>6943</v>
      </c>
      <c r="T517" s="98">
        <f t="shared" si="343"/>
        <v>6943</v>
      </c>
      <c r="U517" s="98">
        <f t="shared" si="343"/>
        <v>6951</v>
      </c>
      <c r="V517" s="98">
        <f t="shared" si="343"/>
        <v>6951</v>
      </c>
    </row>
    <row r="518" spans="1:22" ht="14.25">
      <c r="A518" s="56"/>
      <c r="B518" s="42" t="s">
        <v>245</v>
      </c>
      <c r="C518" s="43">
        <v>1</v>
      </c>
      <c r="D518" s="50">
        <f t="shared" ref="D518:V518" si="345">D529+D545+D555+D566+D577+D594</f>
        <v>3687.2</v>
      </c>
      <c r="E518" s="50">
        <f t="shared" si="345"/>
        <v>4271</v>
      </c>
      <c r="F518" s="50">
        <f t="shared" si="345"/>
        <v>5715</v>
      </c>
      <c r="G518" s="50">
        <f t="shared" si="345"/>
        <v>5026.25</v>
      </c>
      <c r="H518" s="50">
        <f t="shared" si="345"/>
        <v>7545</v>
      </c>
      <c r="I518" s="50">
        <f t="shared" si="345"/>
        <v>7025</v>
      </c>
      <c r="J518" s="50">
        <f t="shared" si="345"/>
        <v>7025</v>
      </c>
      <c r="K518" s="50">
        <f t="shared" si="345"/>
        <v>1872</v>
      </c>
      <c r="L518" s="50">
        <f t="shared" si="345"/>
        <v>1828</v>
      </c>
      <c r="M518" s="50">
        <f t="shared" si="345"/>
        <v>1472</v>
      </c>
      <c r="N518" s="50">
        <f t="shared" si="345"/>
        <v>1853</v>
      </c>
      <c r="O518" s="39">
        <f t="shared" si="268"/>
        <v>7025</v>
      </c>
      <c r="P518" s="39">
        <f t="shared" si="269"/>
        <v>0</v>
      </c>
      <c r="Q518" s="50">
        <f t="shared" ref="Q518" si="346">Q529+Q545+Q555+Q566+Q577+Q594</f>
        <v>6930</v>
      </c>
      <c r="R518" s="50">
        <f t="shared" si="345"/>
        <v>6930</v>
      </c>
      <c r="S518" s="50">
        <f t="shared" si="345"/>
        <v>6943</v>
      </c>
      <c r="T518" s="50">
        <f t="shared" si="345"/>
        <v>6943</v>
      </c>
      <c r="U518" s="50">
        <f t="shared" si="345"/>
        <v>6951</v>
      </c>
      <c r="V518" s="50">
        <f t="shared" si="345"/>
        <v>6951</v>
      </c>
    </row>
    <row r="519" spans="1:22" ht="14.25">
      <c r="A519" s="56"/>
      <c r="B519" s="42" t="s">
        <v>407</v>
      </c>
      <c r="C519" s="43">
        <v>10</v>
      </c>
      <c r="D519" s="50">
        <f t="shared" ref="D519:V519" si="347">D530+D546+D557+D568+D579+D596</f>
        <v>344.7</v>
      </c>
      <c r="E519" s="50">
        <f t="shared" si="347"/>
        <v>400</v>
      </c>
      <c r="F519" s="50">
        <f t="shared" si="347"/>
        <v>400</v>
      </c>
      <c r="G519" s="50">
        <f t="shared" si="347"/>
        <v>400</v>
      </c>
      <c r="H519" s="50">
        <f t="shared" si="347"/>
        <v>939</v>
      </c>
      <c r="I519" s="50">
        <f t="shared" si="347"/>
        <v>939</v>
      </c>
      <c r="J519" s="50">
        <f t="shared" si="347"/>
        <v>939</v>
      </c>
      <c r="K519" s="50">
        <f t="shared" si="347"/>
        <v>335</v>
      </c>
      <c r="L519" s="50">
        <f t="shared" si="347"/>
        <v>245</v>
      </c>
      <c r="M519" s="50">
        <f t="shared" si="347"/>
        <v>135</v>
      </c>
      <c r="N519" s="50">
        <f t="shared" si="347"/>
        <v>224</v>
      </c>
      <c r="O519" s="39">
        <f t="shared" si="268"/>
        <v>939</v>
      </c>
      <c r="P519" s="39">
        <f t="shared" si="269"/>
        <v>0</v>
      </c>
      <c r="Q519" s="50">
        <f t="shared" ref="Q519" si="348">Q530+Q546+Q557+Q568+Q579+Q596</f>
        <v>814</v>
      </c>
      <c r="R519" s="50">
        <f t="shared" si="347"/>
        <v>814</v>
      </c>
      <c r="S519" s="50">
        <f t="shared" si="347"/>
        <v>820</v>
      </c>
      <c r="T519" s="50">
        <f t="shared" si="347"/>
        <v>820</v>
      </c>
      <c r="U519" s="50">
        <f t="shared" si="347"/>
        <v>825</v>
      </c>
      <c r="V519" s="50">
        <f t="shared" si="347"/>
        <v>825</v>
      </c>
    </row>
    <row r="520" spans="1:22" ht="15" hidden="1" customHeight="1">
      <c r="A520" s="56"/>
      <c r="B520" s="42" t="s">
        <v>408</v>
      </c>
      <c r="C520" s="43"/>
      <c r="D520" s="44"/>
      <c r="E520" s="45"/>
      <c r="F520" s="45"/>
      <c r="G520" s="45"/>
      <c r="H520" s="45"/>
      <c r="I520" s="45"/>
      <c r="J520" s="45"/>
      <c r="K520" s="45"/>
      <c r="L520" s="45"/>
      <c r="M520" s="45"/>
      <c r="N520" s="45"/>
      <c r="O520" s="39">
        <f t="shared" si="268"/>
        <v>0</v>
      </c>
      <c r="P520" s="39">
        <f t="shared" si="269"/>
        <v>0</v>
      </c>
      <c r="Q520" s="45"/>
      <c r="R520" s="45"/>
      <c r="S520" s="45"/>
      <c r="T520" s="45"/>
      <c r="U520" s="45"/>
      <c r="V520" s="45"/>
    </row>
    <row r="521" spans="1:22" ht="14.25">
      <c r="A521" s="56"/>
      <c r="B521" s="42" t="s">
        <v>247</v>
      </c>
      <c r="C521" s="43">
        <v>20</v>
      </c>
      <c r="D521" s="50">
        <f t="shared" ref="D521:V521" si="349">D532+D548+D559+D570+D581+D598</f>
        <v>1900.5</v>
      </c>
      <c r="E521" s="50">
        <f t="shared" si="349"/>
        <v>2100</v>
      </c>
      <c r="F521" s="50">
        <f t="shared" si="349"/>
        <v>2135</v>
      </c>
      <c r="G521" s="50">
        <f t="shared" si="349"/>
        <v>2059.29</v>
      </c>
      <c r="H521" s="50">
        <f t="shared" si="349"/>
        <v>2926</v>
      </c>
      <c r="I521" s="50">
        <f t="shared" si="349"/>
        <v>2460</v>
      </c>
      <c r="J521" s="50">
        <f t="shared" si="349"/>
        <v>2460</v>
      </c>
      <c r="K521" s="50">
        <f t="shared" si="349"/>
        <v>617</v>
      </c>
      <c r="L521" s="50">
        <f t="shared" si="349"/>
        <v>613</v>
      </c>
      <c r="M521" s="50">
        <f t="shared" si="349"/>
        <v>617</v>
      </c>
      <c r="N521" s="50">
        <f t="shared" si="349"/>
        <v>613</v>
      </c>
      <c r="O521" s="39">
        <f t="shared" si="268"/>
        <v>2460</v>
      </c>
      <c r="P521" s="39">
        <f t="shared" si="269"/>
        <v>0</v>
      </c>
      <c r="Q521" s="50">
        <f t="shared" ref="Q521" si="350">Q532+Q548+Q559+Q570+Q581+Q598</f>
        <v>2490</v>
      </c>
      <c r="R521" s="50">
        <f t="shared" si="349"/>
        <v>2490</v>
      </c>
      <c r="S521" s="50">
        <f t="shared" si="349"/>
        <v>2497</v>
      </c>
      <c r="T521" s="50">
        <f t="shared" si="349"/>
        <v>2497</v>
      </c>
      <c r="U521" s="50">
        <f t="shared" si="349"/>
        <v>2500</v>
      </c>
      <c r="V521" s="50">
        <f t="shared" si="349"/>
        <v>2500</v>
      </c>
    </row>
    <row r="522" spans="1:22" ht="14.25">
      <c r="A522" s="56"/>
      <c r="B522" s="42" t="s">
        <v>409</v>
      </c>
      <c r="C522" s="43" t="s">
        <v>410</v>
      </c>
      <c r="D522" s="50">
        <f t="shared" ref="D522:V523" si="351">D533+D549+D560+D571+D582</f>
        <v>1301</v>
      </c>
      <c r="E522" s="50">
        <f t="shared" si="351"/>
        <v>1771</v>
      </c>
      <c r="F522" s="50">
        <f t="shared" si="351"/>
        <v>2656</v>
      </c>
      <c r="G522" s="50">
        <f t="shared" si="351"/>
        <v>2051.71</v>
      </c>
      <c r="H522" s="50">
        <f t="shared" si="351"/>
        <v>2876</v>
      </c>
      <c r="I522" s="50">
        <f t="shared" si="351"/>
        <v>2880</v>
      </c>
      <c r="J522" s="50">
        <f t="shared" si="351"/>
        <v>2880</v>
      </c>
      <c r="K522" s="50">
        <f t="shared" si="351"/>
        <v>720</v>
      </c>
      <c r="L522" s="50">
        <f t="shared" si="351"/>
        <v>720</v>
      </c>
      <c r="M522" s="50">
        <f t="shared" si="351"/>
        <v>720</v>
      </c>
      <c r="N522" s="50">
        <f t="shared" si="351"/>
        <v>720</v>
      </c>
      <c r="O522" s="39">
        <f t="shared" si="268"/>
        <v>2880</v>
      </c>
      <c r="P522" s="39">
        <f t="shared" si="269"/>
        <v>0</v>
      </c>
      <c r="Q522" s="50">
        <f t="shared" ref="Q522:Q523" si="352">Q533+Q549+Q560+Q571+Q582</f>
        <v>2880</v>
      </c>
      <c r="R522" s="50">
        <f t="shared" si="351"/>
        <v>2880</v>
      </c>
      <c r="S522" s="50">
        <f t="shared" si="351"/>
        <v>2880</v>
      </c>
      <c r="T522" s="50">
        <f t="shared" si="351"/>
        <v>2880</v>
      </c>
      <c r="U522" s="50">
        <f t="shared" si="351"/>
        <v>2880</v>
      </c>
      <c r="V522" s="50">
        <f t="shared" si="351"/>
        <v>2880</v>
      </c>
    </row>
    <row r="523" spans="1:22" ht="14.25">
      <c r="A523" s="56"/>
      <c r="B523" s="42" t="s">
        <v>273</v>
      </c>
      <c r="C523" s="43">
        <v>59</v>
      </c>
      <c r="D523" s="50">
        <f t="shared" si="351"/>
        <v>141</v>
      </c>
      <c r="E523" s="50">
        <f t="shared" si="351"/>
        <v>0</v>
      </c>
      <c r="F523" s="50">
        <f t="shared" si="351"/>
        <v>524</v>
      </c>
      <c r="G523" s="50">
        <f t="shared" si="351"/>
        <v>515.25</v>
      </c>
      <c r="H523" s="50">
        <f t="shared" si="351"/>
        <v>804</v>
      </c>
      <c r="I523" s="50">
        <f t="shared" si="351"/>
        <v>746</v>
      </c>
      <c r="J523" s="50">
        <f t="shared" si="351"/>
        <v>746</v>
      </c>
      <c r="K523" s="50">
        <f t="shared" si="351"/>
        <v>200</v>
      </c>
      <c r="L523" s="50">
        <f t="shared" si="351"/>
        <v>250</v>
      </c>
      <c r="M523" s="50">
        <f t="shared" si="351"/>
        <v>0</v>
      </c>
      <c r="N523" s="50">
        <f t="shared" si="351"/>
        <v>296</v>
      </c>
      <c r="O523" s="39">
        <f t="shared" ref="O523:O586" si="353">K523+L523+M523+N523</f>
        <v>746</v>
      </c>
      <c r="P523" s="39">
        <f t="shared" ref="P523:P586" si="354">I523-O523</f>
        <v>0</v>
      </c>
      <c r="Q523" s="50">
        <f t="shared" si="352"/>
        <v>746</v>
      </c>
      <c r="R523" s="50">
        <f t="shared" si="351"/>
        <v>746</v>
      </c>
      <c r="S523" s="50">
        <f t="shared" si="351"/>
        <v>746</v>
      </c>
      <c r="T523" s="50">
        <f t="shared" si="351"/>
        <v>746</v>
      </c>
      <c r="U523" s="50">
        <f t="shared" si="351"/>
        <v>746</v>
      </c>
      <c r="V523" s="50">
        <f t="shared" si="351"/>
        <v>746</v>
      </c>
    </row>
    <row r="524" spans="1:22" ht="16.5" hidden="1" customHeight="1">
      <c r="A524" s="56"/>
      <c r="B524" s="41" t="s">
        <v>257</v>
      </c>
      <c r="C524" s="43"/>
      <c r="D524" s="50">
        <f t="shared" ref="D524:V524" si="355">D537+D552+D563+D574+D585+D601</f>
        <v>0</v>
      </c>
      <c r="E524" s="50">
        <f t="shared" si="355"/>
        <v>73</v>
      </c>
      <c r="F524" s="50">
        <f t="shared" si="355"/>
        <v>73</v>
      </c>
      <c r="G524" s="50">
        <f t="shared" si="355"/>
        <v>73</v>
      </c>
      <c r="H524" s="50">
        <f t="shared" si="355"/>
        <v>233</v>
      </c>
      <c r="I524" s="50">
        <f t="shared" si="355"/>
        <v>0</v>
      </c>
      <c r="J524" s="50">
        <f t="shared" si="355"/>
        <v>0</v>
      </c>
      <c r="K524" s="50">
        <f t="shared" si="355"/>
        <v>0</v>
      </c>
      <c r="L524" s="50">
        <f t="shared" si="355"/>
        <v>0</v>
      </c>
      <c r="M524" s="50">
        <f t="shared" si="355"/>
        <v>0</v>
      </c>
      <c r="N524" s="50">
        <f t="shared" si="355"/>
        <v>0</v>
      </c>
      <c r="O524" s="39">
        <f t="shared" si="353"/>
        <v>0</v>
      </c>
      <c r="P524" s="39">
        <f t="shared" si="354"/>
        <v>0</v>
      </c>
      <c r="Q524" s="50">
        <f t="shared" ref="Q524" si="356">Q537+Q552+Q563+Q574+Q585+Q601</f>
        <v>0</v>
      </c>
      <c r="R524" s="50">
        <f t="shared" si="355"/>
        <v>0</v>
      </c>
      <c r="S524" s="50">
        <f t="shared" si="355"/>
        <v>0</v>
      </c>
      <c r="T524" s="50">
        <f t="shared" si="355"/>
        <v>0</v>
      </c>
      <c r="U524" s="50">
        <f t="shared" si="355"/>
        <v>0</v>
      </c>
      <c r="V524" s="50">
        <f t="shared" si="355"/>
        <v>0</v>
      </c>
    </row>
    <row r="525" spans="1:22" ht="16.5" hidden="1" customHeight="1">
      <c r="A525" s="56"/>
      <c r="B525" s="42" t="s">
        <v>266</v>
      </c>
      <c r="C525" s="43">
        <v>56</v>
      </c>
      <c r="D525" s="44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39">
        <f t="shared" si="353"/>
        <v>0</v>
      </c>
      <c r="P525" s="39">
        <f t="shared" si="354"/>
        <v>0</v>
      </c>
      <c r="Q525" s="45"/>
      <c r="R525" s="45"/>
      <c r="S525" s="45"/>
      <c r="T525" s="45"/>
      <c r="U525" s="45"/>
      <c r="V525" s="45"/>
    </row>
    <row r="526" spans="1:22" ht="12.75" hidden="1" customHeight="1">
      <c r="A526" s="56"/>
      <c r="B526" s="31" t="s">
        <v>310</v>
      </c>
      <c r="C526" s="43">
        <v>70</v>
      </c>
      <c r="D526" s="50">
        <f t="shared" ref="D526:V526" si="357">D542+D553+D564+D575+D586+D602</f>
        <v>0</v>
      </c>
      <c r="E526" s="50">
        <f t="shared" si="357"/>
        <v>73</v>
      </c>
      <c r="F526" s="50">
        <f t="shared" si="357"/>
        <v>73</v>
      </c>
      <c r="G526" s="50">
        <f t="shared" si="357"/>
        <v>73</v>
      </c>
      <c r="H526" s="50">
        <f t="shared" si="357"/>
        <v>233</v>
      </c>
      <c r="I526" s="50">
        <f t="shared" si="357"/>
        <v>0</v>
      </c>
      <c r="J526" s="50">
        <f t="shared" si="357"/>
        <v>0</v>
      </c>
      <c r="K526" s="50">
        <f t="shared" si="357"/>
        <v>0</v>
      </c>
      <c r="L526" s="50">
        <f t="shared" si="357"/>
        <v>0</v>
      </c>
      <c r="M526" s="50">
        <f t="shared" si="357"/>
        <v>0</v>
      </c>
      <c r="N526" s="50">
        <f t="shared" si="357"/>
        <v>0</v>
      </c>
      <c r="O526" s="39">
        <f t="shared" si="353"/>
        <v>0</v>
      </c>
      <c r="P526" s="39">
        <f t="shared" si="354"/>
        <v>0</v>
      </c>
      <c r="Q526" s="50">
        <f t="shared" ref="Q526" si="358">Q542+Q553+Q564+Q575+Q586+Q602</f>
        <v>0</v>
      </c>
      <c r="R526" s="50">
        <f t="shared" si="357"/>
        <v>0</v>
      </c>
      <c r="S526" s="50">
        <f t="shared" si="357"/>
        <v>0</v>
      </c>
      <c r="T526" s="50">
        <f t="shared" si="357"/>
        <v>0</v>
      </c>
      <c r="U526" s="50">
        <f t="shared" si="357"/>
        <v>0</v>
      </c>
      <c r="V526" s="50">
        <f t="shared" si="357"/>
        <v>0</v>
      </c>
    </row>
    <row r="527" spans="1:22" ht="27" customHeight="1">
      <c r="A527" s="56" t="s">
        <v>411</v>
      </c>
      <c r="B527" s="127" t="s">
        <v>412</v>
      </c>
      <c r="C527" s="128" t="s">
        <v>406</v>
      </c>
      <c r="D527" s="129">
        <f t="shared" ref="D527:V527" si="359">D528+D537</f>
        <v>1238.2</v>
      </c>
      <c r="E527" s="129">
        <f t="shared" si="359"/>
        <v>1412</v>
      </c>
      <c r="F527" s="129">
        <f t="shared" si="359"/>
        <v>1925</v>
      </c>
      <c r="G527" s="129">
        <f t="shared" si="359"/>
        <v>1725.25</v>
      </c>
      <c r="H527" s="129">
        <f t="shared" si="359"/>
        <v>2737</v>
      </c>
      <c r="I527" s="129">
        <f t="shared" si="359"/>
        <v>2521</v>
      </c>
      <c r="J527" s="129">
        <f t="shared" si="359"/>
        <v>2521</v>
      </c>
      <c r="K527" s="129">
        <f t="shared" si="359"/>
        <v>658</v>
      </c>
      <c r="L527" s="129">
        <f t="shared" si="359"/>
        <v>660</v>
      </c>
      <c r="M527" s="129">
        <f t="shared" si="359"/>
        <v>521</v>
      </c>
      <c r="N527" s="129">
        <f t="shared" si="359"/>
        <v>682</v>
      </c>
      <c r="O527" s="39">
        <f t="shared" si="353"/>
        <v>2521</v>
      </c>
      <c r="P527" s="39">
        <f t="shared" si="354"/>
        <v>0</v>
      </c>
      <c r="Q527" s="129">
        <f t="shared" ref="Q527" si="360">Q528+Q537</f>
        <v>2446</v>
      </c>
      <c r="R527" s="129">
        <f t="shared" si="359"/>
        <v>2446</v>
      </c>
      <c r="S527" s="129">
        <f t="shared" si="359"/>
        <v>2451</v>
      </c>
      <c r="T527" s="129">
        <f t="shared" si="359"/>
        <v>2451</v>
      </c>
      <c r="U527" s="129">
        <f t="shared" si="359"/>
        <v>2456</v>
      </c>
      <c r="V527" s="129">
        <f t="shared" si="359"/>
        <v>2456</v>
      </c>
    </row>
    <row r="528" spans="1:22" ht="14.25">
      <c r="A528" s="56"/>
      <c r="B528" s="41" t="s">
        <v>244</v>
      </c>
      <c r="C528" s="43"/>
      <c r="D528" s="98">
        <f t="shared" ref="D528:V528" si="361">D529</f>
        <v>1238.2</v>
      </c>
      <c r="E528" s="98">
        <f t="shared" si="361"/>
        <v>1412</v>
      </c>
      <c r="F528" s="98">
        <f t="shared" si="361"/>
        <v>1925</v>
      </c>
      <c r="G528" s="98">
        <f t="shared" si="361"/>
        <v>1725.25</v>
      </c>
      <c r="H528" s="98">
        <f t="shared" si="361"/>
        <v>2712</v>
      </c>
      <c r="I528" s="98">
        <f t="shared" si="361"/>
        <v>2521</v>
      </c>
      <c r="J528" s="98">
        <f t="shared" si="361"/>
        <v>2521</v>
      </c>
      <c r="K528" s="98">
        <f t="shared" si="361"/>
        <v>658</v>
      </c>
      <c r="L528" s="98">
        <f t="shared" si="361"/>
        <v>660</v>
      </c>
      <c r="M528" s="98">
        <f t="shared" si="361"/>
        <v>521</v>
      </c>
      <c r="N528" s="98">
        <f t="shared" si="361"/>
        <v>682</v>
      </c>
      <c r="O528" s="39">
        <f t="shared" si="353"/>
        <v>2521</v>
      </c>
      <c r="P528" s="39">
        <f t="shared" si="354"/>
        <v>0</v>
      </c>
      <c r="Q528" s="98">
        <f t="shared" si="361"/>
        <v>2446</v>
      </c>
      <c r="R528" s="98">
        <f t="shared" si="361"/>
        <v>2446</v>
      </c>
      <c r="S528" s="98">
        <f t="shared" si="361"/>
        <v>2451</v>
      </c>
      <c r="T528" s="98">
        <f t="shared" si="361"/>
        <v>2451</v>
      </c>
      <c r="U528" s="98">
        <f t="shared" si="361"/>
        <v>2456</v>
      </c>
      <c r="V528" s="98">
        <f t="shared" si="361"/>
        <v>2456</v>
      </c>
    </row>
    <row r="529" spans="1:22" ht="14.25">
      <c r="A529" s="56"/>
      <c r="B529" s="42" t="s">
        <v>245</v>
      </c>
      <c r="C529" s="43">
        <v>1</v>
      </c>
      <c r="D529" s="50">
        <f>D530+D532+D533+D534+D535+D536</f>
        <v>1238.2</v>
      </c>
      <c r="E529" s="50">
        <f t="shared" ref="E529:V529" si="362">E530+E532+E533+E534+E535+E536</f>
        <v>1412</v>
      </c>
      <c r="F529" s="50">
        <f t="shared" si="362"/>
        <v>1925</v>
      </c>
      <c r="G529" s="50">
        <f t="shared" si="362"/>
        <v>1725.25</v>
      </c>
      <c r="H529" s="50">
        <f t="shared" si="362"/>
        <v>2712</v>
      </c>
      <c r="I529" s="50">
        <f t="shared" si="362"/>
        <v>2521</v>
      </c>
      <c r="J529" s="50">
        <f t="shared" si="362"/>
        <v>2521</v>
      </c>
      <c r="K529" s="50">
        <f t="shared" si="362"/>
        <v>658</v>
      </c>
      <c r="L529" s="50">
        <f t="shared" si="362"/>
        <v>660</v>
      </c>
      <c r="M529" s="50">
        <f t="shared" si="362"/>
        <v>521</v>
      </c>
      <c r="N529" s="50">
        <f t="shared" si="362"/>
        <v>682</v>
      </c>
      <c r="O529" s="39">
        <f t="shared" si="353"/>
        <v>2521</v>
      </c>
      <c r="P529" s="39">
        <f t="shared" si="354"/>
        <v>0</v>
      </c>
      <c r="Q529" s="50">
        <f t="shared" ref="Q529" si="363">Q530+Q532+Q533+Q534+Q535+Q536</f>
        <v>2446</v>
      </c>
      <c r="R529" s="50">
        <f t="shared" si="362"/>
        <v>2446</v>
      </c>
      <c r="S529" s="50">
        <f t="shared" si="362"/>
        <v>2451</v>
      </c>
      <c r="T529" s="50">
        <f t="shared" si="362"/>
        <v>2451</v>
      </c>
      <c r="U529" s="50">
        <f t="shared" si="362"/>
        <v>2456</v>
      </c>
      <c r="V529" s="50">
        <f t="shared" si="362"/>
        <v>2456</v>
      </c>
    </row>
    <row r="530" spans="1:22" ht="15.75" customHeight="1">
      <c r="A530" s="56"/>
      <c r="B530" s="42" t="s">
        <v>407</v>
      </c>
      <c r="C530" s="43">
        <v>10</v>
      </c>
      <c r="D530" s="45">
        <v>82.7</v>
      </c>
      <c r="E530" s="45">
        <v>100</v>
      </c>
      <c r="F530" s="45">
        <v>100</v>
      </c>
      <c r="G530" s="45">
        <v>100</v>
      </c>
      <c r="H530" s="45">
        <v>230</v>
      </c>
      <c r="I530" s="45">
        <v>230</v>
      </c>
      <c r="J530" s="45">
        <v>230</v>
      </c>
      <c r="K530" s="45">
        <v>80</v>
      </c>
      <c r="L530" s="45">
        <v>60</v>
      </c>
      <c r="M530" s="45">
        <v>30</v>
      </c>
      <c r="N530" s="45">
        <v>60</v>
      </c>
      <c r="O530" s="39">
        <f t="shared" si="353"/>
        <v>230</v>
      </c>
      <c r="P530" s="39">
        <f t="shared" si="354"/>
        <v>0</v>
      </c>
      <c r="Q530" s="45">
        <v>155</v>
      </c>
      <c r="R530" s="45">
        <v>155</v>
      </c>
      <c r="S530" s="45">
        <v>160</v>
      </c>
      <c r="T530" s="45">
        <v>160</v>
      </c>
      <c r="U530" s="45">
        <v>165</v>
      </c>
      <c r="V530" s="45">
        <v>165</v>
      </c>
    </row>
    <row r="531" spans="1:22" ht="15" hidden="1" customHeight="1">
      <c r="A531" s="56"/>
      <c r="B531" s="42" t="s">
        <v>408</v>
      </c>
      <c r="C531" s="43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45"/>
      <c r="O531" s="39">
        <f t="shared" si="353"/>
        <v>0</v>
      </c>
      <c r="P531" s="39">
        <f t="shared" si="354"/>
        <v>0</v>
      </c>
      <c r="Q531" s="45"/>
      <c r="R531" s="45"/>
      <c r="S531" s="45"/>
      <c r="T531" s="45"/>
      <c r="U531" s="45"/>
      <c r="V531" s="45"/>
    </row>
    <row r="532" spans="1:22" ht="15" customHeight="1">
      <c r="A532" s="56"/>
      <c r="B532" s="42" t="s">
        <v>247</v>
      </c>
      <c r="C532" s="43">
        <v>20</v>
      </c>
      <c r="D532" s="45">
        <v>515.5</v>
      </c>
      <c r="E532" s="45">
        <v>570</v>
      </c>
      <c r="F532" s="45">
        <v>570</v>
      </c>
      <c r="G532" s="45">
        <v>564.29</v>
      </c>
      <c r="H532" s="45">
        <v>848</v>
      </c>
      <c r="I532" s="45">
        <v>680</v>
      </c>
      <c r="J532" s="45">
        <v>680</v>
      </c>
      <c r="K532" s="45">
        <v>170</v>
      </c>
      <c r="L532" s="45">
        <v>170</v>
      </c>
      <c r="M532" s="45">
        <v>170</v>
      </c>
      <c r="N532" s="45">
        <v>170</v>
      </c>
      <c r="O532" s="39">
        <f t="shared" si="353"/>
        <v>680</v>
      </c>
      <c r="P532" s="39">
        <f t="shared" si="354"/>
        <v>0</v>
      </c>
      <c r="Q532" s="45">
        <v>680</v>
      </c>
      <c r="R532" s="45">
        <v>680</v>
      </c>
      <c r="S532" s="45">
        <v>680</v>
      </c>
      <c r="T532" s="45">
        <v>680</v>
      </c>
      <c r="U532" s="45">
        <v>680</v>
      </c>
      <c r="V532" s="45">
        <v>680</v>
      </c>
    </row>
    <row r="533" spans="1:22" ht="12.75" customHeight="1">
      <c r="A533" s="56"/>
      <c r="B533" s="42" t="s">
        <v>413</v>
      </c>
      <c r="C533" s="43" t="s">
        <v>410</v>
      </c>
      <c r="D533" s="45">
        <v>578</v>
      </c>
      <c r="E533" s="45">
        <v>742</v>
      </c>
      <c r="F533" s="45">
        <v>1023</v>
      </c>
      <c r="G533" s="45">
        <v>837.71</v>
      </c>
      <c r="H533" s="45">
        <v>1281</v>
      </c>
      <c r="I533" s="45">
        <v>1285</v>
      </c>
      <c r="J533" s="45">
        <v>1285</v>
      </c>
      <c r="K533" s="45">
        <v>321</v>
      </c>
      <c r="L533" s="45">
        <v>321</v>
      </c>
      <c r="M533" s="45">
        <v>321</v>
      </c>
      <c r="N533" s="45">
        <v>322</v>
      </c>
      <c r="O533" s="39">
        <f t="shared" si="353"/>
        <v>1285</v>
      </c>
      <c r="P533" s="39">
        <f t="shared" si="354"/>
        <v>0</v>
      </c>
      <c r="Q533" s="45">
        <v>1285</v>
      </c>
      <c r="R533" s="45">
        <v>1285</v>
      </c>
      <c r="S533" s="45">
        <v>1285</v>
      </c>
      <c r="T533" s="45">
        <v>1285</v>
      </c>
      <c r="U533" s="45">
        <v>1285</v>
      </c>
      <c r="V533" s="45">
        <v>1285</v>
      </c>
    </row>
    <row r="534" spans="1:22" ht="15" customHeight="1">
      <c r="A534" s="56"/>
      <c r="B534" s="42" t="s">
        <v>414</v>
      </c>
      <c r="C534" s="43" t="s">
        <v>415</v>
      </c>
      <c r="D534" s="45">
        <v>62</v>
      </c>
      <c r="E534" s="45">
        <v>0</v>
      </c>
      <c r="F534" s="45">
        <v>232</v>
      </c>
      <c r="G534" s="45">
        <v>223.25</v>
      </c>
      <c r="H534" s="45">
        <v>353</v>
      </c>
      <c r="I534" s="45">
        <v>326</v>
      </c>
      <c r="J534" s="45">
        <v>326</v>
      </c>
      <c r="K534" s="45">
        <v>87</v>
      </c>
      <c r="L534" s="45">
        <v>109</v>
      </c>
      <c r="M534" s="45"/>
      <c r="N534" s="45">
        <v>130</v>
      </c>
      <c r="O534" s="39">
        <f t="shared" si="353"/>
        <v>326</v>
      </c>
      <c r="P534" s="39">
        <f t="shared" si="354"/>
        <v>0</v>
      </c>
      <c r="Q534" s="45">
        <v>326</v>
      </c>
      <c r="R534" s="45">
        <v>326</v>
      </c>
      <c r="S534" s="45">
        <v>326</v>
      </c>
      <c r="T534" s="45">
        <v>326</v>
      </c>
      <c r="U534" s="45">
        <v>326</v>
      </c>
      <c r="V534" s="45">
        <v>326</v>
      </c>
    </row>
    <row r="535" spans="1:22" ht="13.5" hidden="1" customHeight="1">
      <c r="A535" s="56"/>
      <c r="B535" s="42" t="s">
        <v>416</v>
      </c>
      <c r="C535" s="43" t="s">
        <v>417</v>
      </c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45"/>
      <c r="O535" s="39">
        <f t="shared" si="353"/>
        <v>0</v>
      </c>
      <c r="P535" s="39">
        <f t="shared" si="354"/>
        <v>0</v>
      </c>
      <c r="Q535" s="45"/>
      <c r="R535" s="45"/>
      <c r="S535" s="45"/>
      <c r="T535" s="45"/>
      <c r="U535" s="45"/>
      <c r="V535" s="45"/>
    </row>
    <row r="536" spans="1:22" ht="15" hidden="1" customHeight="1">
      <c r="A536" s="56"/>
      <c r="B536" s="42" t="s">
        <v>256</v>
      </c>
      <c r="C536" s="43">
        <v>85.01</v>
      </c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39">
        <f t="shared" si="353"/>
        <v>0</v>
      </c>
      <c r="P536" s="39">
        <f t="shared" si="354"/>
        <v>0</v>
      </c>
      <c r="Q536" s="45"/>
      <c r="R536" s="45"/>
      <c r="S536" s="45"/>
      <c r="T536" s="45"/>
      <c r="U536" s="45"/>
      <c r="V536" s="45"/>
    </row>
    <row r="537" spans="1:22" ht="15.75" customHeight="1">
      <c r="A537" s="56"/>
      <c r="B537" s="41" t="s">
        <v>257</v>
      </c>
      <c r="C537" s="43"/>
      <c r="D537" s="50">
        <f t="shared" ref="D537:V537" si="364">D538+D542</f>
        <v>0</v>
      </c>
      <c r="E537" s="50">
        <f t="shared" si="364"/>
        <v>0</v>
      </c>
      <c r="F537" s="50">
        <f t="shared" si="364"/>
        <v>0</v>
      </c>
      <c r="G537" s="50">
        <f t="shared" si="364"/>
        <v>0</v>
      </c>
      <c r="H537" s="50">
        <f t="shared" si="364"/>
        <v>25</v>
      </c>
      <c r="I537" s="50">
        <f t="shared" si="364"/>
        <v>0</v>
      </c>
      <c r="J537" s="50">
        <f t="shared" si="364"/>
        <v>0</v>
      </c>
      <c r="K537" s="50">
        <f t="shared" si="364"/>
        <v>0</v>
      </c>
      <c r="L537" s="50">
        <f t="shared" si="364"/>
        <v>0</v>
      </c>
      <c r="M537" s="50">
        <f t="shared" si="364"/>
        <v>0</v>
      </c>
      <c r="N537" s="50">
        <f t="shared" si="364"/>
        <v>0</v>
      </c>
      <c r="O537" s="39">
        <f t="shared" si="353"/>
        <v>0</v>
      </c>
      <c r="P537" s="39">
        <f t="shared" si="354"/>
        <v>0</v>
      </c>
      <c r="Q537" s="50">
        <f t="shared" ref="Q537" si="365">Q538+Q542</f>
        <v>0</v>
      </c>
      <c r="R537" s="50">
        <f t="shared" si="364"/>
        <v>0</v>
      </c>
      <c r="S537" s="50">
        <f t="shared" si="364"/>
        <v>0</v>
      </c>
      <c r="T537" s="50">
        <f t="shared" si="364"/>
        <v>0</v>
      </c>
      <c r="U537" s="50">
        <f t="shared" si="364"/>
        <v>0</v>
      </c>
      <c r="V537" s="50">
        <f t="shared" si="364"/>
        <v>0</v>
      </c>
    </row>
    <row r="538" spans="1:22" ht="15.75" hidden="1" customHeight="1">
      <c r="A538" s="142"/>
      <c r="B538" s="42" t="s">
        <v>266</v>
      </c>
      <c r="C538" s="43">
        <v>56</v>
      </c>
      <c r="D538" s="44"/>
      <c r="E538" s="45"/>
      <c r="F538" s="45"/>
      <c r="G538" s="45"/>
      <c r="H538" s="45"/>
      <c r="I538" s="45"/>
      <c r="J538" s="45"/>
      <c r="K538" s="45"/>
      <c r="L538" s="45"/>
      <c r="M538" s="45"/>
      <c r="N538" s="45"/>
      <c r="O538" s="39">
        <f t="shared" si="353"/>
        <v>0</v>
      </c>
      <c r="P538" s="39">
        <f t="shared" si="354"/>
        <v>0</v>
      </c>
      <c r="Q538" s="45"/>
      <c r="R538" s="45"/>
      <c r="S538" s="45"/>
      <c r="T538" s="45"/>
      <c r="U538" s="45"/>
      <c r="V538" s="45"/>
    </row>
    <row r="539" spans="1:22" ht="15.75" hidden="1" customHeight="1">
      <c r="A539" s="56"/>
      <c r="B539" s="42" t="s">
        <v>418</v>
      </c>
      <c r="C539" s="43" t="s">
        <v>419</v>
      </c>
      <c r="D539" s="44"/>
      <c r="E539" s="45"/>
      <c r="F539" s="45"/>
      <c r="G539" s="45"/>
      <c r="H539" s="45"/>
      <c r="I539" s="45"/>
      <c r="J539" s="45"/>
      <c r="K539" s="45"/>
      <c r="L539" s="45"/>
      <c r="M539" s="45"/>
      <c r="N539" s="45"/>
      <c r="O539" s="39">
        <f t="shared" si="353"/>
        <v>0</v>
      </c>
      <c r="P539" s="39">
        <f t="shared" si="354"/>
        <v>0</v>
      </c>
      <c r="Q539" s="45"/>
      <c r="R539" s="45"/>
      <c r="S539" s="45"/>
      <c r="T539" s="45"/>
      <c r="U539" s="45"/>
      <c r="V539" s="45"/>
    </row>
    <row r="540" spans="1:22" ht="18.75" hidden="1" customHeight="1">
      <c r="A540" s="56"/>
      <c r="B540" s="42" t="s">
        <v>420</v>
      </c>
      <c r="C540" s="43" t="s">
        <v>421</v>
      </c>
      <c r="D540" s="44"/>
      <c r="E540" s="45"/>
      <c r="F540" s="45"/>
      <c r="G540" s="45"/>
      <c r="H540" s="45"/>
      <c r="I540" s="45"/>
      <c r="J540" s="45"/>
      <c r="K540" s="45"/>
      <c r="L540" s="45"/>
      <c r="M540" s="45"/>
      <c r="N540" s="45"/>
      <c r="O540" s="39">
        <f t="shared" si="353"/>
        <v>0</v>
      </c>
      <c r="P540" s="39">
        <f t="shared" si="354"/>
        <v>0</v>
      </c>
      <c r="Q540" s="45"/>
      <c r="R540" s="45"/>
      <c r="S540" s="45"/>
      <c r="T540" s="45"/>
      <c r="U540" s="45"/>
      <c r="V540" s="45"/>
    </row>
    <row r="541" spans="1:22" ht="12" hidden="1" customHeight="1">
      <c r="A541" s="56"/>
      <c r="B541" s="42" t="s">
        <v>422</v>
      </c>
      <c r="C541" s="43" t="s">
        <v>423</v>
      </c>
      <c r="D541" s="44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39">
        <f t="shared" si="353"/>
        <v>0</v>
      </c>
      <c r="P541" s="39">
        <f t="shared" si="354"/>
        <v>0</v>
      </c>
      <c r="Q541" s="45"/>
      <c r="R541" s="45"/>
      <c r="S541" s="45"/>
      <c r="T541" s="45"/>
      <c r="U541" s="45"/>
      <c r="V541" s="45"/>
    </row>
    <row r="542" spans="1:22" ht="13.5" customHeight="1">
      <c r="A542" s="56"/>
      <c r="B542" s="42" t="s">
        <v>310</v>
      </c>
      <c r="C542" s="43">
        <v>70</v>
      </c>
      <c r="D542" s="44">
        <v>0</v>
      </c>
      <c r="E542" s="45">
        <v>0</v>
      </c>
      <c r="F542" s="45">
        <v>0</v>
      </c>
      <c r="G542" s="45">
        <v>0</v>
      </c>
      <c r="H542" s="45">
        <v>25</v>
      </c>
      <c r="I542" s="45">
        <v>0</v>
      </c>
      <c r="J542" s="45">
        <v>0</v>
      </c>
      <c r="K542" s="45">
        <v>0</v>
      </c>
      <c r="L542" s="45">
        <v>0</v>
      </c>
      <c r="M542" s="45">
        <v>0</v>
      </c>
      <c r="N542" s="45">
        <v>0</v>
      </c>
      <c r="O542" s="39">
        <f t="shared" si="353"/>
        <v>0</v>
      </c>
      <c r="P542" s="39">
        <f t="shared" si="354"/>
        <v>0</v>
      </c>
      <c r="Q542" s="45">
        <v>0</v>
      </c>
      <c r="R542" s="45">
        <v>0</v>
      </c>
      <c r="S542" s="45">
        <v>0</v>
      </c>
      <c r="T542" s="45">
        <v>0</v>
      </c>
      <c r="U542" s="45">
        <v>0</v>
      </c>
      <c r="V542" s="45">
        <v>0</v>
      </c>
    </row>
    <row r="543" spans="1:22" ht="25.5" customHeight="1">
      <c r="A543" s="56" t="s">
        <v>424</v>
      </c>
      <c r="B543" s="127" t="s">
        <v>425</v>
      </c>
      <c r="C543" s="128" t="s">
        <v>406</v>
      </c>
      <c r="D543" s="129">
        <f t="shared" ref="D543:V543" si="366">D544+D552</f>
        <v>905</v>
      </c>
      <c r="E543" s="129">
        <f t="shared" si="366"/>
        <v>1047</v>
      </c>
      <c r="F543" s="129">
        <f t="shared" si="366"/>
        <v>1567</v>
      </c>
      <c r="G543" s="129">
        <f t="shared" si="366"/>
        <v>1142</v>
      </c>
      <c r="H543" s="129">
        <f t="shared" si="366"/>
        <v>1794</v>
      </c>
      <c r="I543" s="129">
        <f t="shared" si="366"/>
        <v>1491</v>
      </c>
      <c r="J543" s="129">
        <f t="shared" si="366"/>
        <v>1491</v>
      </c>
      <c r="K543" s="129">
        <f t="shared" si="366"/>
        <v>393</v>
      </c>
      <c r="L543" s="129">
        <f t="shared" si="366"/>
        <v>392</v>
      </c>
      <c r="M543" s="129">
        <f t="shared" si="366"/>
        <v>306</v>
      </c>
      <c r="N543" s="129">
        <f t="shared" si="366"/>
        <v>400</v>
      </c>
      <c r="O543" s="39">
        <f t="shared" si="353"/>
        <v>1491</v>
      </c>
      <c r="P543" s="39">
        <f t="shared" si="354"/>
        <v>0</v>
      </c>
      <c r="Q543" s="129">
        <f t="shared" ref="Q543" si="367">Q544+Q552</f>
        <v>1491</v>
      </c>
      <c r="R543" s="129">
        <f t="shared" si="366"/>
        <v>1491</v>
      </c>
      <c r="S543" s="129">
        <f t="shared" si="366"/>
        <v>1491</v>
      </c>
      <c r="T543" s="129">
        <f t="shared" si="366"/>
        <v>1491</v>
      </c>
      <c r="U543" s="129">
        <f t="shared" si="366"/>
        <v>1491</v>
      </c>
      <c r="V543" s="129">
        <f t="shared" si="366"/>
        <v>1491</v>
      </c>
    </row>
    <row r="544" spans="1:22" ht="14.25">
      <c r="A544" s="56"/>
      <c r="B544" s="41" t="s">
        <v>244</v>
      </c>
      <c r="C544" s="43"/>
      <c r="D544" s="98">
        <f t="shared" ref="D544:V544" si="368">D545</f>
        <v>905</v>
      </c>
      <c r="E544" s="98">
        <f t="shared" si="368"/>
        <v>1047</v>
      </c>
      <c r="F544" s="98">
        <f t="shared" si="368"/>
        <v>1567</v>
      </c>
      <c r="G544" s="98">
        <f t="shared" si="368"/>
        <v>1142</v>
      </c>
      <c r="H544" s="98">
        <f t="shared" si="368"/>
        <v>1621</v>
      </c>
      <c r="I544" s="98">
        <f t="shared" si="368"/>
        <v>1491</v>
      </c>
      <c r="J544" s="98">
        <f t="shared" si="368"/>
        <v>1491</v>
      </c>
      <c r="K544" s="98">
        <f t="shared" si="368"/>
        <v>393</v>
      </c>
      <c r="L544" s="98">
        <f t="shared" si="368"/>
        <v>392</v>
      </c>
      <c r="M544" s="98">
        <f t="shared" si="368"/>
        <v>306</v>
      </c>
      <c r="N544" s="98">
        <f t="shared" si="368"/>
        <v>400</v>
      </c>
      <c r="O544" s="39">
        <f t="shared" si="353"/>
        <v>1491</v>
      </c>
      <c r="P544" s="39">
        <f t="shared" si="354"/>
        <v>0</v>
      </c>
      <c r="Q544" s="98">
        <f t="shared" si="368"/>
        <v>1491</v>
      </c>
      <c r="R544" s="98">
        <f t="shared" si="368"/>
        <v>1491</v>
      </c>
      <c r="S544" s="98">
        <f t="shared" si="368"/>
        <v>1491</v>
      </c>
      <c r="T544" s="98">
        <f t="shared" si="368"/>
        <v>1491</v>
      </c>
      <c r="U544" s="98">
        <f t="shared" si="368"/>
        <v>1491</v>
      </c>
      <c r="V544" s="98">
        <f t="shared" si="368"/>
        <v>1491</v>
      </c>
    </row>
    <row r="545" spans="1:22" ht="14.25">
      <c r="A545" s="56"/>
      <c r="B545" s="42" t="s">
        <v>245</v>
      </c>
      <c r="C545" s="43">
        <v>1</v>
      </c>
      <c r="D545" s="50">
        <f t="shared" ref="D545:V545" si="369">D546+D548+D549+D550</f>
        <v>905</v>
      </c>
      <c r="E545" s="50">
        <f t="shared" si="369"/>
        <v>1047</v>
      </c>
      <c r="F545" s="50">
        <f t="shared" si="369"/>
        <v>1567</v>
      </c>
      <c r="G545" s="50">
        <f t="shared" si="369"/>
        <v>1142</v>
      </c>
      <c r="H545" s="50">
        <f t="shared" si="369"/>
        <v>1621</v>
      </c>
      <c r="I545" s="50">
        <f t="shared" si="369"/>
        <v>1491</v>
      </c>
      <c r="J545" s="50">
        <f t="shared" si="369"/>
        <v>1491</v>
      </c>
      <c r="K545" s="50">
        <f t="shared" si="369"/>
        <v>393</v>
      </c>
      <c r="L545" s="50">
        <f t="shared" si="369"/>
        <v>392</v>
      </c>
      <c r="M545" s="50">
        <f t="shared" si="369"/>
        <v>306</v>
      </c>
      <c r="N545" s="50">
        <f t="shared" si="369"/>
        <v>400</v>
      </c>
      <c r="O545" s="39">
        <f t="shared" si="353"/>
        <v>1491</v>
      </c>
      <c r="P545" s="39">
        <f t="shared" si="354"/>
        <v>0</v>
      </c>
      <c r="Q545" s="50">
        <f t="shared" ref="Q545" si="370">Q546+Q548+Q549+Q550</f>
        <v>1491</v>
      </c>
      <c r="R545" s="50">
        <f t="shared" si="369"/>
        <v>1491</v>
      </c>
      <c r="S545" s="50">
        <f t="shared" si="369"/>
        <v>1491</v>
      </c>
      <c r="T545" s="50">
        <f t="shared" si="369"/>
        <v>1491</v>
      </c>
      <c r="U545" s="50">
        <f t="shared" si="369"/>
        <v>1491</v>
      </c>
      <c r="V545" s="50">
        <f t="shared" si="369"/>
        <v>1491</v>
      </c>
    </row>
    <row r="546" spans="1:22" ht="14.25" customHeight="1">
      <c r="A546" s="56"/>
      <c r="B546" s="42" t="s">
        <v>246</v>
      </c>
      <c r="C546" s="43">
        <v>10</v>
      </c>
      <c r="D546" s="45">
        <v>50</v>
      </c>
      <c r="E546" s="45">
        <v>60</v>
      </c>
      <c r="F546" s="45">
        <v>60</v>
      </c>
      <c r="G546" s="45">
        <v>60</v>
      </c>
      <c r="H546" s="45">
        <v>137</v>
      </c>
      <c r="I546" s="45">
        <v>137</v>
      </c>
      <c r="J546" s="45">
        <v>137</v>
      </c>
      <c r="K546" s="45">
        <v>50</v>
      </c>
      <c r="L546" s="45">
        <v>40</v>
      </c>
      <c r="M546" s="45">
        <v>10</v>
      </c>
      <c r="N546" s="45">
        <v>37</v>
      </c>
      <c r="O546" s="39">
        <f t="shared" si="353"/>
        <v>137</v>
      </c>
      <c r="P546" s="39">
        <f t="shared" si="354"/>
        <v>0</v>
      </c>
      <c r="Q546" s="45">
        <v>137</v>
      </c>
      <c r="R546" s="45">
        <v>137</v>
      </c>
      <c r="S546" s="45">
        <v>137</v>
      </c>
      <c r="T546" s="45">
        <v>137</v>
      </c>
      <c r="U546" s="45">
        <v>137</v>
      </c>
      <c r="V546" s="45">
        <v>137</v>
      </c>
    </row>
    <row r="547" spans="1:22" ht="15" hidden="1" customHeight="1">
      <c r="A547" s="56"/>
      <c r="B547" s="42" t="s">
        <v>408</v>
      </c>
      <c r="C547" s="43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  <c r="O547" s="39">
        <f t="shared" si="353"/>
        <v>0</v>
      </c>
      <c r="P547" s="39">
        <f t="shared" si="354"/>
        <v>0</v>
      </c>
      <c r="Q547" s="45"/>
      <c r="R547" s="45"/>
      <c r="S547" s="45"/>
      <c r="T547" s="45"/>
      <c r="U547" s="45"/>
      <c r="V547" s="45"/>
    </row>
    <row r="548" spans="1:22" ht="14.25">
      <c r="A548" s="56"/>
      <c r="B548" s="42" t="s">
        <v>247</v>
      </c>
      <c r="C548" s="43">
        <v>20</v>
      </c>
      <c r="D548" s="45">
        <v>543</v>
      </c>
      <c r="E548" s="45">
        <v>600</v>
      </c>
      <c r="F548" s="45">
        <v>600</v>
      </c>
      <c r="G548" s="45">
        <v>545</v>
      </c>
      <c r="H548" s="45">
        <v>767</v>
      </c>
      <c r="I548" s="45">
        <v>650</v>
      </c>
      <c r="J548" s="45">
        <v>650</v>
      </c>
      <c r="K548" s="45">
        <v>163</v>
      </c>
      <c r="L548" s="45">
        <v>162</v>
      </c>
      <c r="M548" s="45">
        <v>163</v>
      </c>
      <c r="N548" s="45">
        <v>162</v>
      </c>
      <c r="O548" s="39">
        <f t="shared" si="353"/>
        <v>650</v>
      </c>
      <c r="P548" s="39">
        <f t="shared" si="354"/>
        <v>0</v>
      </c>
      <c r="Q548" s="45">
        <v>650</v>
      </c>
      <c r="R548" s="45">
        <v>650</v>
      </c>
      <c r="S548" s="45">
        <v>650</v>
      </c>
      <c r="T548" s="45">
        <v>650</v>
      </c>
      <c r="U548" s="45">
        <v>650</v>
      </c>
      <c r="V548" s="45">
        <v>650</v>
      </c>
    </row>
    <row r="549" spans="1:22" ht="16.5" customHeight="1">
      <c r="A549" s="56"/>
      <c r="B549" s="42" t="s">
        <v>413</v>
      </c>
      <c r="C549" s="43" t="s">
        <v>410</v>
      </c>
      <c r="D549" s="45">
        <v>277</v>
      </c>
      <c r="E549" s="45">
        <v>387</v>
      </c>
      <c r="F549" s="45">
        <v>777</v>
      </c>
      <c r="G549" s="45">
        <v>407</v>
      </c>
      <c r="H549" s="45">
        <v>530</v>
      </c>
      <c r="I549" s="45">
        <v>530</v>
      </c>
      <c r="J549" s="45">
        <v>530</v>
      </c>
      <c r="K549" s="45">
        <v>133</v>
      </c>
      <c r="L549" s="45">
        <v>132</v>
      </c>
      <c r="M549" s="45">
        <v>133</v>
      </c>
      <c r="N549" s="45">
        <v>132</v>
      </c>
      <c r="O549" s="39">
        <f t="shared" si="353"/>
        <v>530</v>
      </c>
      <c r="P549" s="39">
        <f t="shared" si="354"/>
        <v>0</v>
      </c>
      <c r="Q549" s="45">
        <v>530</v>
      </c>
      <c r="R549" s="45">
        <v>530</v>
      </c>
      <c r="S549" s="45">
        <v>530</v>
      </c>
      <c r="T549" s="45">
        <v>530</v>
      </c>
      <c r="U549" s="45">
        <v>530</v>
      </c>
      <c r="V549" s="45">
        <v>530</v>
      </c>
    </row>
    <row r="550" spans="1:22" ht="16.5" customHeight="1">
      <c r="A550" s="56"/>
      <c r="B550" s="42" t="s">
        <v>426</v>
      </c>
      <c r="C550" s="43" t="s">
        <v>415</v>
      </c>
      <c r="D550" s="45">
        <v>35</v>
      </c>
      <c r="E550" s="45">
        <v>0</v>
      </c>
      <c r="F550" s="45">
        <v>130</v>
      </c>
      <c r="G550" s="45">
        <v>130</v>
      </c>
      <c r="H550" s="45">
        <v>187</v>
      </c>
      <c r="I550" s="45">
        <v>174</v>
      </c>
      <c r="J550" s="45">
        <v>174</v>
      </c>
      <c r="K550" s="45">
        <v>47</v>
      </c>
      <c r="L550" s="45">
        <v>58</v>
      </c>
      <c r="M550" s="45"/>
      <c r="N550" s="45">
        <v>69</v>
      </c>
      <c r="O550" s="39">
        <f t="shared" si="353"/>
        <v>174</v>
      </c>
      <c r="P550" s="39">
        <f t="shared" si="354"/>
        <v>0</v>
      </c>
      <c r="Q550" s="45">
        <v>174</v>
      </c>
      <c r="R550" s="45">
        <v>174</v>
      </c>
      <c r="S550" s="45">
        <v>174</v>
      </c>
      <c r="T550" s="45">
        <v>174</v>
      </c>
      <c r="U550" s="45">
        <v>174</v>
      </c>
      <c r="V550" s="45">
        <v>174</v>
      </c>
    </row>
    <row r="551" spans="1:22" ht="16.5" hidden="1" customHeight="1">
      <c r="A551" s="56"/>
      <c r="B551" s="42" t="s">
        <v>256</v>
      </c>
      <c r="C551" s="43" t="s">
        <v>355</v>
      </c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  <c r="O551" s="39">
        <f t="shared" si="353"/>
        <v>0</v>
      </c>
      <c r="P551" s="39">
        <f t="shared" si="354"/>
        <v>0</v>
      </c>
      <c r="Q551" s="45"/>
      <c r="R551" s="45"/>
      <c r="S551" s="45"/>
      <c r="T551" s="45"/>
      <c r="U551" s="45"/>
      <c r="V551" s="45"/>
    </row>
    <row r="552" spans="1:22" ht="17.25" customHeight="1">
      <c r="A552" s="56"/>
      <c r="B552" s="41" t="s">
        <v>257</v>
      </c>
      <c r="C552" s="43"/>
      <c r="D552" s="50">
        <f t="shared" ref="D552:V552" si="371">D553</f>
        <v>0</v>
      </c>
      <c r="E552" s="50">
        <f t="shared" si="371"/>
        <v>0</v>
      </c>
      <c r="F552" s="50">
        <f t="shared" si="371"/>
        <v>0</v>
      </c>
      <c r="G552" s="50">
        <f t="shared" si="371"/>
        <v>0</v>
      </c>
      <c r="H552" s="50">
        <f t="shared" si="371"/>
        <v>173</v>
      </c>
      <c r="I552" s="50">
        <f t="shared" si="371"/>
        <v>0</v>
      </c>
      <c r="J552" s="50">
        <f t="shared" si="371"/>
        <v>0</v>
      </c>
      <c r="K552" s="50">
        <f t="shared" si="371"/>
        <v>0</v>
      </c>
      <c r="L552" s="50">
        <f t="shared" si="371"/>
        <v>0</v>
      </c>
      <c r="M552" s="50">
        <f t="shared" si="371"/>
        <v>0</v>
      </c>
      <c r="N552" s="50">
        <f t="shared" si="371"/>
        <v>0</v>
      </c>
      <c r="O552" s="39">
        <f t="shared" si="353"/>
        <v>0</v>
      </c>
      <c r="P552" s="39">
        <f t="shared" si="354"/>
        <v>0</v>
      </c>
      <c r="Q552" s="50">
        <f t="shared" si="371"/>
        <v>0</v>
      </c>
      <c r="R552" s="50">
        <f t="shared" si="371"/>
        <v>0</v>
      </c>
      <c r="S552" s="50">
        <f t="shared" si="371"/>
        <v>0</v>
      </c>
      <c r="T552" s="50">
        <f t="shared" si="371"/>
        <v>0</v>
      </c>
      <c r="U552" s="50">
        <f t="shared" si="371"/>
        <v>0</v>
      </c>
      <c r="V552" s="50">
        <f t="shared" si="371"/>
        <v>0</v>
      </c>
    </row>
    <row r="553" spans="1:22" ht="16.5" customHeight="1">
      <c r="A553" s="56"/>
      <c r="B553" s="42" t="s">
        <v>310</v>
      </c>
      <c r="C553" s="43">
        <v>70</v>
      </c>
      <c r="D553" s="45">
        <v>0</v>
      </c>
      <c r="E553" s="45">
        <v>0</v>
      </c>
      <c r="F553" s="45">
        <v>0</v>
      </c>
      <c r="G553" s="45">
        <v>0</v>
      </c>
      <c r="H553" s="45">
        <v>173</v>
      </c>
      <c r="I553" s="45">
        <v>0</v>
      </c>
      <c r="J553" s="45">
        <v>0</v>
      </c>
      <c r="K553" s="45">
        <v>0</v>
      </c>
      <c r="L553" s="45">
        <v>0</v>
      </c>
      <c r="M553" s="45">
        <v>0</v>
      </c>
      <c r="N553" s="45">
        <v>0</v>
      </c>
      <c r="O553" s="39">
        <f t="shared" si="353"/>
        <v>0</v>
      </c>
      <c r="P553" s="39">
        <f t="shared" si="354"/>
        <v>0</v>
      </c>
      <c r="Q553" s="45"/>
      <c r="R553" s="45"/>
      <c r="S553" s="45"/>
      <c r="T553" s="45"/>
      <c r="U553" s="45"/>
      <c r="V553" s="45"/>
    </row>
    <row r="554" spans="1:22" ht="25.5">
      <c r="A554" s="56" t="s">
        <v>427</v>
      </c>
      <c r="B554" s="127" t="s">
        <v>428</v>
      </c>
      <c r="C554" s="128" t="s">
        <v>406</v>
      </c>
      <c r="D554" s="129">
        <f t="shared" ref="D554:V554" si="372">D555+D563</f>
        <v>604</v>
      </c>
      <c r="E554" s="129">
        <f t="shared" si="372"/>
        <v>716</v>
      </c>
      <c r="F554" s="129">
        <f t="shared" si="372"/>
        <v>872</v>
      </c>
      <c r="G554" s="129">
        <f t="shared" si="372"/>
        <v>867</v>
      </c>
      <c r="H554" s="129">
        <f t="shared" si="372"/>
        <v>1323</v>
      </c>
      <c r="I554" s="129">
        <f t="shared" si="372"/>
        <v>1211</v>
      </c>
      <c r="J554" s="129">
        <f t="shared" si="372"/>
        <v>1211</v>
      </c>
      <c r="K554" s="129">
        <f t="shared" si="372"/>
        <v>318</v>
      </c>
      <c r="L554" s="129">
        <f t="shared" si="372"/>
        <v>325</v>
      </c>
      <c r="M554" s="129">
        <f t="shared" si="372"/>
        <v>263</v>
      </c>
      <c r="N554" s="129">
        <f t="shared" si="372"/>
        <v>305</v>
      </c>
      <c r="O554" s="39">
        <f t="shared" si="353"/>
        <v>1211</v>
      </c>
      <c r="P554" s="39">
        <f t="shared" si="354"/>
        <v>0</v>
      </c>
      <c r="Q554" s="129">
        <f t="shared" ref="Q554" si="373">Q555+Q563</f>
        <v>1211</v>
      </c>
      <c r="R554" s="129">
        <f t="shared" si="372"/>
        <v>1211</v>
      </c>
      <c r="S554" s="129">
        <f t="shared" si="372"/>
        <v>1211</v>
      </c>
      <c r="T554" s="129">
        <f t="shared" si="372"/>
        <v>1211</v>
      </c>
      <c r="U554" s="129">
        <f t="shared" si="372"/>
        <v>1211</v>
      </c>
      <c r="V554" s="129">
        <f t="shared" si="372"/>
        <v>1211</v>
      </c>
    </row>
    <row r="555" spans="1:22" ht="14.25">
      <c r="A555" s="56"/>
      <c r="B555" s="41" t="s">
        <v>244</v>
      </c>
      <c r="C555" s="43"/>
      <c r="D555" s="98">
        <f t="shared" ref="D555:V555" si="374">D556</f>
        <v>604</v>
      </c>
      <c r="E555" s="98">
        <f t="shared" si="374"/>
        <v>710</v>
      </c>
      <c r="F555" s="98">
        <f t="shared" si="374"/>
        <v>866</v>
      </c>
      <c r="G555" s="98">
        <f t="shared" si="374"/>
        <v>861</v>
      </c>
      <c r="H555" s="98">
        <f t="shared" si="374"/>
        <v>1313</v>
      </c>
      <c r="I555" s="98">
        <f t="shared" si="374"/>
        <v>1211</v>
      </c>
      <c r="J555" s="98">
        <f t="shared" si="374"/>
        <v>1211</v>
      </c>
      <c r="K555" s="98">
        <f t="shared" si="374"/>
        <v>318</v>
      </c>
      <c r="L555" s="98">
        <f t="shared" si="374"/>
        <v>325</v>
      </c>
      <c r="M555" s="98">
        <f t="shared" si="374"/>
        <v>263</v>
      </c>
      <c r="N555" s="98">
        <f t="shared" si="374"/>
        <v>305</v>
      </c>
      <c r="O555" s="39">
        <f t="shared" si="353"/>
        <v>1211</v>
      </c>
      <c r="P555" s="39">
        <f t="shared" si="354"/>
        <v>0</v>
      </c>
      <c r="Q555" s="98">
        <f t="shared" si="374"/>
        <v>1211</v>
      </c>
      <c r="R555" s="98">
        <f t="shared" si="374"/>
        <v>1211</v>
      </c>
      <c r="S555" s="98">
        <f t="shared" si="374"/>
        <v>1211</v>
      </c>
      <c r="T555" s="98">
        <f t="shared" si="374"/>
        <v>1211</v>
      </c>
      <c r="U555" s="98">
        <f t="shared" si="374"/>
        <v>1211</v>
      </c>
      <c r="V555" s="98">
        <f t="shared" si="374"/>
        <v>1211</v>
      </c>
    </row>
    <row r="556" spans="1:22" ht="14.25">
      <c r="A556" s="56"/>
      <c r="B556" s="42" t="s">
        <v>245</v>
      </c>
      <c r="C556" s="43">
        <v>1</v>
      </c>
      <c r="D556" s="50">
        <f t="shared" ref="D556:V556" si="375">D557+D559+D560+D561+D562</f>
        <v>604</v>
      </c>
      <c r="E556" s="50">
        <f t="shared" si="375"/>
        <v>710</v>
      </c>
      <c r="F556" s="50">
        <f t="shared" si="375"/>
        <v>866</v>
      </c>
      <c r="G556" s="50">
        <f t="shared" si="375"/>
        <v>861</v>
      </c>
      <c r="H556" s="50">
        <f t="shared" si="375"/>
        <v>1313</v>
      </c>
      <c r="I556" s="50">
        <f t="shared" si="375"/>
        <v>1211</v>
      </c>
      <c r="J556" s="50">
        <f t="shared" si="375"/>
        <v>1211</v>
      </c>
      <c r="K556" s="50">
        <f t="shared" si="375"/>
        <v>318</v>
      </c>
      <c r="L556" s="50">
        <f t="shared" si="375"/>
        <v>325</v>
      </c>
      <c r="M556" s="50">
        <f t="shared" si="375"/>
        <v>263</v>
      </c>
      <c r="N556" s="50">
        <f t="shared" si="375"/>
        <v>305</v>
      </c>
      <c r="O556" s="39">
        <f t="shared" si="353"/>
        <v>1211</v>
      </c>
      <c r="P556" s="39">
        <f t="shared" si="354"/>
        <v>0</v>
      </c>
      <c r="Q556" s="50">
        <f t="shared" ref="Q556" si="376">Q557+Q559+Q560+Q561+Q562</f>
        <v>1211</v>
      </c>
      <c r="R556" s="50">
        <f t="shared" si="375"/>
        <v>1211</v>
      </c>
      <c r="S556" s="50">
        <f t="shared" si="375"/>
        <v>1211</v>
      </c>
      <c r="T556" s="50">
        <f t="shared" si="375"/>
        <v>1211</v>
      </c>
      <c r="U556" s="50">
        <f t="shared" si="375"/>
        <v>1211</v>
      </c>
      <c r="V556" s="50">
        <f t="shared" si="375"/>
        <v>1211</v>
      </c>
    </row>
    <row r="557" spans="1:22" ht="14.25">
      <c r="A557" s="56"/>
      <c r="B557" s="42" t="s">
        <v>407</v>
      </c>
      <c r="C557" s="43">
        <v>10</v>
      </c>
      <c r="D557" s="44">
        <v>36</v>
      </c>
      <c r="E557" s="45">
        <v>40</v>
      </c>
      <c r="F557" s="45">
        <v>40</v>
      </c>
      <c r="G557" s="45">
        <v>40</v>
      </c>
      <c r="H557" s="45">
        <v>150</v>
      </c>
      <c r="I557" s="45">
        <v>150</v>
      </c>
      <c r="J557" s="45">
        <v>150</v>
      </c>
      <c r="K557" s="45">
        <v>50</v>
      </c>
      <c r="L557" s="45">
        <v>50</v>
      </c>
      <c r="M557" s="45">
        <v>25</v>
      </c>
      <c r="N557" s="45">
        <v>25</v>
      </c>
      <c r="O557" s="39">
        <f t="shared" si="353"/>
        <v>150</v>
      </c>
      <c r="P557" s="39">
        <f t="shared" si="354"/>
        <v>0</v>
      </c>
      <c r="Q557" s="45">
        <v>150</v>
      </c>
      <c r="R557" s="45">
        <v>150</v>
      </c>
      <c r="S557" s="45">
        <v>150</v>
      </c>
      <c r="T557" s="45">
        <v>150</v>
      </c>
      <c r="U557" s="45">
        <v>150</v>
      </c>
      <c r="V557" s="45">
        <v>150</v>
      </c>
    </row>
    <row r="558" spans="1:22" ht="0.75" customHeight="1">
      <c r="A558" s="56"/>
      <c r="B558" s="42" t="s">
        <v>408</v>
      </c>
      <c r="C558" s="43"/>
      <c r="D558" s="44"/>
      <c r="E558" s="45"/>
      <c r="F558" s="45"/>
      <c r="G558" s="45"/>
      <c r="H558" s="45"/>
      <c r="I558" s="45"/>
      <c r="J558" s="45"/>
      <c r="K558" s="45"/>
      <c r="L558" s="45"/>
      <c r="M558" s="45"/>
      <c r="N558" s="45"/>
      <c r="O558" s="39">
        <f t="shared" si="353"/>
        <v>0</v>
      </c>
      <c r="P558" s="39">
        <f t="shared" si="354"/>
        <v>0</v>
      </c>
      <c r="Q558" s="45"/>
      <c r="R558" s="45"/>
      <c r="S558" s="45"/>
      <c r="T558" s="45"/>
      <c r="U558" s="45"/>
      <c r="V558" s="45"/>
    </row>
    <row r="559" spans="1:22" ht="14.25">
      <c r="A559" s="56"/>
      <c r="B559" s="42" t="s">
        <v>247</v>
      </c>
      <c r="C559" s="43">
        <v>20</v>
      </c>
      <c r="D559" s="44">
        <v>411</v>
      </c>
      <c r="E559" s="45">
        <v>465</v>
      </c>
      <c r="F559" s="45">
        <v>465</v>
      </c>
      <c r="G559" s="45">
        <v>460</v>
      </c>
      <c r="H559" s="45">
        <v>644</v>
      </c>
      <c r="I559" s="45">
        <v>550</v>
      </c>
      <c r="J559" s="45">
        <v>550</v>
      </c>
      <c r="K559" s="45">
        <v>138</v>
      </c>
      <c r="L559" s="45">
        <v>137</v>
      </c>
      <c r="M559" s="45">
        <v>138</v>
      </c>
      <c r="N559" s="45">
        <v>137</v>
      </c>
      <c r="O559" s="39">
        <f t="shared" si="353"/>
        <v>550</v>
      </c>
      <c r="P559" s="39">
        <f t="shared" si="354"/>
        <v>0</v>
      </c>
      <c r="Q559" s="45">
        <v>550</v>
      </c>
      <c r="R559" s="45">
        <v>550</v>
      </c>
      <c r="S559" s="45">
        <v>550</v>
      </c>
      <c r="T559" s="45">
        <v>550</v>
      </c>
      <c r="U559" s="45">
        <v>550</v>
      </c>
      <c r="V559" s="45">
        <v>550</v>
      </c>
    </row>
    <row r="560" spans="1:22" ht="18.75" customHeight="1">
      <c r="A560" s="56"/>
      <c r="B560" s="42" t="s">
        <v>429</v>
      </c>
      <c r="C560" s="43" t="s">
        <v>410</v>
      </c>
      <c r="D560" s="44">
        <v>145</v>
      </c>
      <c r="E560" s="45">
        <v>205</v>
      </c>
      <c r="F560" s="45">
        <v>308</v>
      </c>
      <c r="G560" s="45">
        <v>308</v>
      </c>
      <c r="H560" s="45">
        <v>399</v>
      </c>
      <c r="I560" s="45">
        <v>399</v>
      </c>
      <c r="J560" s="45">
        <v>399</v>
      </c>
      <c r="K560" s="45">
        <v>100</v>
      </c>
      <c r="L560" s="45">
        <v>100</v>
      </c>
      <c r="M560" s="45">
        <v>100</v>
      </c>
      <c r="N560" s="45">
        <v>99</v>
      </c>
      <c r="O560" s="39">
        <f t="shared" si="353"/>
        <v>399</v>
      </c>
      <c r="P560" s="39">
        <f t="shared" si="354"/>
        <v>0</v>
      </c>
      <c r="Q560" s="45">
        <v>399</v>
      </c>
      <c r="R560" s="45">
        <v>399</v>
      </c>
      <c r="S560" s="45">
        <v>399</v>
      </c>
      <c r="T560" s="45">
        <v>399</v>
      </c>
      <c r="U560" s="45">
        <v>399</v>
      </c>
      <c r="V560" s="45">
        <v>399</v>
      </c>
    </row>
    <row r="561" spans="1:22" ht="18.75" customHeight="1">
      <c r="A561" s="56"/>
      <c r="B561" s="42" t="s">
        <v>414</v>
      </c>
      <c r="C561" s="43" t="s">
        <v>415</v>
      </c>
      <c r="D561" s="44">
        <v>12</v>
      </c>
      <c r="E561" s="45">
        <v>0</v>
      </c>
      <c r="F561" s="45">
        <v>53</v>
      </c>
      <c r="G561" s="45">
        <v>53</v>
      </c>
      <c r="H561" s="45">
        <v>120</v>
      </c>
      <c r="I561" s="45">
        <v>112</v>
      </c>
      <c r="J561" s="45">
        <v>112</v>
      </c>
      <c r="K561" s="45">
        <v>30</v>
      </c>
      <c r="L561" s="45">
        <v>38</v>
      </c>
      <c r="M561" s="45"/>
      <c r="N561" s="45">
        <v>44</v>
      </c>
      <c r="O561" s="39">
        <f t="shared" si="353"/>
        <v>112</v>
      </c>
      <c r="P561" s="39">
        <f t="shared" si="354"/>
        <v>0</v>
      </c>
      <c r="Q561" s="45">
        <v>112</v>
      </c>
      <c r="R561" s="45">
        <v>112</v>
      </c>
      <c r="S561" s="45">
        <v>112</v>
      </c>
      <c r="T561" s="45">
        <v>112</v>
      </c>
      <c r="U561" s="45">
        <v>112</v>
      </c>
      <c r="V561" s="45">
        <v>112</v>
      </c>
    </row>
    <row r="562" spans="1:22" ht="18.75" hidden="1" customHeight="1">
      <c r="A562" s="56"/>
      <c r="B562" s="42" t="s">
        <v>256</v>
      </c>
      <c r="C562" s="43">
        <v>85.01</v>
      </c>
      <c r="D562" s="44"/>
      <c r="E562" s="45"/>
      <c r="F562" s="45"/>
      <c r="G562" s="45"/>
      <c r="H562" s="45"/>
      <c r="I562" s="45"/>
      <c r="J562" s="45"/>
      <c r="K562" s="45"/>
      <c r="L562" s="45"/>
      <c r="M562" s="45"/>
      <c r="N562" s="45"/>
      <c r="O562" s="39">
        <f t="shared" si="353"/>
        <v>0</v>
      </c>
      <c r="P562" s="39">
        <f t="shared" si="354"/>
        <v>0</v>
      </c>
      <c r="Q562" s="45"/>
      <c r="R562" s="45"/>
      <c r="S562" s="45"/>
      <c r="T562" s="45"/>
      <c r="U562" s="45"/>
      <c r="V562" s="45"/>
    </row>
    <row r="563" spans="1:22" ht="16.5" customHeight="1">
      <c r="A563" s="56"/>
      <c r="B563" s="41" t="s">
        <v>257</v>
      </c>
      <c r="C563" s="43"/>
      <c r="D563" s="98">
        <f t="shared" ref="D563:V563" si="377">D564</f>
        <v>0</v>
      </c>
      <c r="E563" s="98">
        <f t="shared" si="377"/>
        <v>6</v>
      </c>
      <c r="F563" s="98">
        <f t="shared" si="377"/>
        <v>6</v>
      </c>
      <c r="G563" s="98">
        <f t="shared" si="377"/>
        <v>6</v>
      </c>
      <c r="H563" s="98">
        <f t="shared" si="377"/>
        <v>10</v>
      </c>
      <c r="I563" s="98">
        <f t="shared" si="377"/>
        <v>0</v>
      </c>
      <c r="J563" s="98">
        <f t="shared" si="377"/>
        <v>0</v>
      </c>
      <c r="K563" s="98">
        <f t="shared" si="377"/>
        <v>0</v>
      </c>
      <c r="L563" s="98">
        <f t="shared" si="377"/>
        <v>0</v>
      </c>
      <c r="M563" s="98">
        <f t="shared" si="377"/>
        <v>0</v>
      </c>
      <c r="N563" s="98">
        <f t="shared" si="377"/>
        <v>0</v>
      </c>
      <c r="O563" s="39">
        <f t="shared" si="353"/>
        <v>0</v>
      </c>
      <c r="P563" s="39">
        <f t="shared" si="354"/>
        <v>0</v>
      </c>
      <c r="Q563" s="98">
        <f t="shared" si="377"/>
        <v>0</v>
      </c>
      <c r="R563" s="98">
        <f t="shared" si="377"/>
        <v>0</v>
      </c>
      <c r="S563" s="98">
        <f t="shared" si="377"/>
        <v>0</v>
      </c>
      <c r="T563" s="98">
        <f t="shared" si="377"/>
        <v>0</v>
      </c>
      <c r="U563" s="98">
        <f t="shared" si="377"/>
        <v>0</v>
      </c>
      <c r="V563" s="98">
        <f t="shared" si="377"/>
        <v>0</v>
      </c>
    </row>
    <row r="564" spans="1:22" ht="16.5" customHeight="1">
      <c r="A564" s="56"/>
      <c r="B564" s="42" t="s">
        <v>430</v>
      </c>
      <c r="C564" s="43">
        <v>70</v>
      </c>
      <c r="D564" s="44">
        <v>0</v>
      </c>
      <c r="E564" s="45">
        <v>6</v>
      </c>
      <c r="F564" s="45">
        <v>6</v>
      </c>
      <c r="G564" s="45">
        <v>6</v>
      </c>
      <c r="H564" s="45">
        <v>10</v>
      </c>
      <c r="I564" s="45"/>
      <c r="J564" s="45"/>
      <c r="K564" s="45"/>
      <c r="L564" s="45"/>
      <c r="M564" s="45"/>
      <c r="N564" s="45"/>
      <c r="O564" s="39">
        <f t="shared" si="353"/>
        <v>0</v>
      </c>
      <c r="P564" s="39">
        <f t="shared" si="354"/>
        <v>0</v>
      </c>
      <c r="Q564" s="45">
        <v>0</v>
      </c>
      <c r="R564" s="45">
        <v>0</v>
      </c>
      <c r="S564" s="45">
        <v>0</v>
      </c>
      <c r="T564" s="45">
        <v>0</v>
      </c>
      <c r="U564" s="45">
        <v>0</v>
      </c>
      <c r="V564" s="45">
        <v>0</v>
      </c>
    </row>
    <row r="565" spans="1:22" ht="21" customHeight="1">
      <c r="A565" s="56" t="s">
        <v>431</v>
      </c>
      <c r="B565" s="133" t="s">
        <v>432</v>
      </c>
      <c r="C565" s="128" t="s">
        <v>406</v>
      </c>
      <c r="D565" s="129">
        <f t="shared" ref="D565:V565" si="378">D566+D574</f>
        <v>255</v>
      </c>
      <c r="E565" s="129">
        <f t="shared" si="378"/>
        <v>397</v>
      </c>
      <c r="F565" s="129">
        <f t="shared" si="378"/>
        <v>448</v>
      </c>
      <c r="G565" s="129">
        <f t="shared" si="378"/>
        <v>402</v>
      </c>
      <c r="H565" s="129">
        <f t="shared" si="378"/>
        <v>526</v>
      </c>
      <c r="I565" s="129">
        <f t="shared" si="378"/>
        <v>512</v>
      </c>
      <c r="J565" s="129">
        <f t="shared" si="378"/>
        <v>512</v>
      </c>
      <c r="K565" s="129">
        <f t="shared" si="378"/>
        <v>130</v>
      </c>
      <c r="L565" s="129">
        <f t="shared" si="378"/>
        <v>130</v>
      </c>
      <c r="M565" s="129">
        <f t="shared" si="378"/>
        <v>125</v>
      </c>
      <c r="N565" s="129">
        <f t="shared" si="378"/>
        <v>127</v>
      </c>
      <c r="O565" s="39">
        <f t="shared" si="353"/>
        <v>512</v>
      </c>
      <c r="P565" s="39">
        <f t="shared" si="354"/>
        <v>0</v>
      </c>
      <c r="Q565" s="129">
        <f t="shared" ref="Q565" si="379">Q566+Q574</f>
        <v>512</v>
      </c>
      <c r="R565" s="129">
        <f t="shared" si="378"/>
        <v>512</v>
      </c>
      <c r="S565" s="129">
        <f t="shared" si="378"/>
        <v>512</v>
      </c>
      <c r="T565" s="129">
        <f t="shared" si="378"/>
        <v>512</v>
      </c>
      <c r="U565" s="129">
        <f t="shared" si="378"/>
        <v>512</v>
      </c>
      <c r="V565" s="129">
        <f t="shared" si="378"/>
        <v>512</v>
      </c>
    </row>
    <row r="566" spans="1:22" ht="14.25">
      <c r="A566" s="56"/>
      <c r="B566" s="41" t="s">
        <v>244</v>
      </c>
      <c r="C566" s="43"/>
      <c r="D566" s="98">
        <f t="shared" ref="D566:V566" si="380">D567</f>
        <v>255</v>
      </c>
      <c r="E566" s="98">
        <f t="shared" si="380"/>
        <v>345</v>
      </c>
      <c r="F566" s="98">
        <f t="shared" si="380"/>
        <v>396</v>
      </c>
      <c r="G566" s="98">
        <f t="shared" si="380"/>
        <v>350</v>
      </c>
      <c r="H566" s="98">
        <f t="shared" si="380"/>
        <v>526</v>
      </c>
      <c r="I566" s="98">
        <f t="shared" si="380"/>
        <v>512</v>
      </c>
      <c r="J566" s="98">
        <f t="shared" si="380"/>
        <v>512</v>
      </c>
      <c r="K566" s="98">
        <f t="shared" si="380"/>
        <v>130</v>
      </c>
      <c r="L566" s="98">
        <f t="shared" si="380"/>
        <v>130</v>
      </c>
      <c r="M566" s="98">
        <f t="shared" si="380"/>
        <v>125</v>
      </c>
      <c r="N566" s="98">
        <f t="shared" si="380"/>
        <v>127</v>
      </c>
      <c r="O566" s="39">
        <f t="shared" si="353"/>
        <v>512</v>
      </c>
      <c r="P566" s="39">
        <f t="shared" si="354"/>
        <v>0</v>
      </c>
      <c r="Q566" s="98">
        <f t="shared" si="380"/>
        <v>512</v>
      </c>
      <c r="R566" s="98">
        <f t="shared" si="380"/>
        <v>512</v>
      </c>
      <c r="S566" s="98">
        <f t="shared" si="380"/>
        <v>512</v>
      </c>
      <c r="T566" s="98">
        <f t="shared" si="380"/>
        <v>512</v>
      </c>
      <c r="U566" s="98">
        <f t="shared" si="380"/>
        <v>512</v>
      </c>
      <c r="V566" s="98">
        <f t="shared" si="380"/>
        <v>512</v>
      </c>
    </row>
    <row r="567" spans="1:22" ht="21.75" customHeight="1">
      <c r="A567" s="56"/>
      <c r="B567" s="42" t="s">
        <v>245</v>
      </c>
      <c r="C567" s="43">
        <v>1</v>
      </c>
      <c r="D567" s="50">
        <f t="shared" ref="D567:V567" si="381">D568+D570+D571+D572+D573</f>
        <v>255</v>
      </c>
      <c r="E567" s="50">
        <f t="shared" si="381"/>
        <v>345</v>
      </c>
      <c r="F567" s="50">
        <f t="shared" si="381"/>
        <v>396</v>
      </c>
      <c r="G567" s="50">
        <f t="shared" si="381"/>
        <v>350</v>
      </c>
      <c r="H567" s="50">
        <f t="shared" si="381"/>
        <v>526</v>
      </c>
      <c r="I567" s="50">
        <f t="shared" si="381"/>
        <v>512</v>
      </c>
      <c r="J567" s="50">
        <f t="shared" si="381"/>
        <v>512</v>
      </c>
      <c r="K567" s="50">
        <f t="shared" si="381"/>
        <v>130</v>
      </c>
      <c r="L567" s="50">
        <f t="shared" si="381"/>
        <v>130</v>
      </c>
      <c r="M567" s="50">
        <f t="shared" si="381"/>
        <v>125</v>
      </c>
      <c r="N567" s="50">
        <f t="shared" si="381"/>
        <v>127</v>
      </c>
      <c r="O567" s="39">
        <f t="shared" si="353"/>
        <v>512</v>
      </c>
      <c r="P567" s="39">
        <f t="shared" si="354"/>
        <v>0</v>
      </c>
      <c r="Q567" s="50">
        <f t="shared" ref="Q567" si="382">Q568+Q570+Q571+Q572+Q573</f>
        <v>512</v>
      </c>
      <c r="R567" s="50">
        <f t="shared" si="381"/>
        <v>512</v>
      </c>
      <c r="S567" s="50">
        <f t="shared" si="381"/>
        <v>512</v>
      </c>
      <c r="T567" s="50">
        <f t="shared" si="381"/>
        <v>512</v>
      </c>
      <c r="U567" s="50">
        <f t="shared" si="381"/>
        <v>512</v>
      </c>
      <c r="V567" s="50">
        <f t="shared" si="381"/>
        <v>512</v>
      </c>
    </row>
    <row r="568" spans="1:22" ht="18.75" customHeight="1">
      <c r="A568" s="56"/>
      <c r="B568" s="42" t="s">
        <v>407</v>
      </c>
      <c r="C568" s="43">
        <v>10</v>
      </c>
      <c r="D568" s="44">
        <v>22</v>
      </c>
      <c r="E568" s="45">
        <v>30</v>
      </c>
      <c r="F568" s="45">
        <v>30</v>
      </c>
      <c r="G568" s="45">
        <v>30</v>
      </c>
      <c r="H568" s="45">
        <v>52</v>
      </c>
      <c r="I568" s="45">
        <v>52</v>
      </c>
      <c r="J568" s="45">
        <v>52</v>
      </c>
      <c r="K568" s="45">
        <v>15</v>
      </c>
      <c r="L568" s="45">
        <v>15</v>
      </c>
      <c r="M568" s="45">
        <v>10</v>
      </c>
      <c r="N568" s="45">
        <v>12</v>
      </c>
      <c r="O568" s="39">
        <f t="shared" si="353"/>
        <v>52</v>
      </c>
      <c r="P568" s="39">
        <f t="shared" si="354"/>
        <v>0</v>
      </c>
      <c r="Q568" s="45">
        <v>52</v>
      </c>
      <c r="R568" s="45">
        <v>52</v>
      </c>
      <c r="S568" s="45">
        <v>52</v>
      </c>
      <c r="T568" s="45">
        <v>52</v>
      </c>
      <c r="U568" s="45">
        <v>52</v>
      </c>
      <c r="V568" s="45">
        <v>52</v>
      </c>
    </row>
    <row r="569" spans="1:22" ht="0.75" customHeight="1">
      <c r="A569" s="56"/>
      <c r="B569" s="42" t="s">
        <v>408</v>
      </c>
      <c r="C569" s="43"/>
      <c r="D569" s="44"/>
      <c r="E569" s="45">
        <v>0</v>
      </c>
      <c r="F569" s="45"/>
      <c r="G569" s="45"/>
      <c r="H569" s="45"/>
      <c r="I569" s="45"/>
      <c r="J569" s="45"/>
      <c r="K569" s="45"/>
      <c r="L569" s="45"/>
      <c r="M569" s="45"/>
      <c r="N569" s="45"/>
      <c r="O569" s="39">
        <f t="shared" si="353"/>
        <v>0</v>
      </c>
      <c r="P569" s="39">
        <f t="shared" si="354"/>
        <v>0</v>
      </c>
      <c r="Q569" s="45"/>
      <c r="R569" s="45"/>
      <c r="S569" s="45"/>
      <c r="T569" s="45"/>
      <c r="U569" s="45"/>
      <c r="V569" s="45"/>
    </row>
    <row r="570" spans="1:22" ht="16.5" customHeight="1">
      <c r="A570" s="56"/>
      <c r="B570" s="42" t="s">
        <v>247</v>
      </c>
      <c r="C570" s="43">
        <v>20</v>
      </c>
      <c r="D570" s="44">
        <v>153</v>
      </c>
      <c r="E570" s="45">
        <v>165</v>
      </c>
      <c r="F570" s="45">
        <v>165</v>
      </c>
      <c r="G570" s="45">
        <v>164</v>
      </c>
      <c r="H570" s="45">
        <v>204</v>
      </c>
      <c r="I570" s="45">
        <v>190</v>
      </c>
      <c r="J570" s="45">
        <v>190</v>
      </c>
      <c r="K570" s="45">
        <v>48</v>
      </c>
      <c r="L570" s="45">
        <v>47</v>
      </c>
      <c r="M570" s="45">
        <v>48</v>
      </c>
      <c r="N570" s="45">
        <v>47</v>
      </c>
      <c r="O570" s="39">
        <f t="shared" si="353"/>
        <v>190</v>
      </c>
      <c r="P570" s="39">
        <f t="shared" si="354"/>
        <v>0</v>
      </c>
      <c r="Q570" s="45">
        <v>190</v>
      </c>
      <c r="R570" s="45">
        <v>190</v>
      </c>
      <c r="S570" s="45">
        <v>190</v>
      </c>
      <c r="T570" s="45">
        <v>190</v>
      </c>
      <c r="U570" s="45">
        <v>190</v>
      </c>
      <c r="V570" s="45">
        <v>190</v>
      </c>
    </row>
    <row r="571" spans="1:22" ht="15.75" customHeight="1">
      <c r="A571" s="56"/>
      <c r="B571" s="42" t="s">
        <v>409</v>
      </c>
      <c r="C571" s="43" t="s">
        <v>433</v>
      </c>
      <c r="D571" s="44">
        <v>80</v>
      </c>
      <c r="E571" s="45">
        <v>150</v>
      </c>
      <c r="F571" s="45">
        <v>201</v>
      </c>
      <c r="G571" s="45">
        <v>156</v>
      </c>
      <c r="H571" s="45">
        <v>270</v>
      </c>
      <c r="I571" s="45">
        <v>270</v>
      </c>
      <c r="J571" s="45">
        <v>270</v>
      </c>
      <c r="K571" s="45">
        <v>67</v>
      </c>
      <c r="L571" s="45">
        <v>68</v>
      </c>
      <c r="M571" s="45">
        <v>67</v>
      </c>
      <c r="N571" s="45">
        <v>68</v>
      </c>
      <c r="O571" s="39">
        <f t="shared" si="353"/>
        <v>270</v>
      </c>
      <c r="P571" s="39">
        <f t="shared" si="354"/>
        <v>0</v>
      </c>
      <c r="Q571" s="45">
        <v>270</v>
      </c>
      <c r="R571" s="45">
        <v>270</v>
      </c>
      <c r="S571" s="45">
        <v>270</v>
      </c>
      <c r="T571" s="45">
        <v>270</v>
      </c>
      <c r="U571" s="45">
        <v>270</v>
      </c>
      <c r="V571" s="45">
        <v>270</v>
      </c>
    </row>
    <row r="572" spans="1:22" ht="1.5" customHeight="1">
      <c r="A572" s="56"/>
      <c r="B572" s="42" t="s">
        <v>414</v>
      </c>
      <c r="C572" s="43" t="s">
        <v>415</v>
      </c>
      <c r="D572" s="44">
        <v>0</v>
      </c>
      <c r="E572" s="45">
        <v>0</v>
      </c>
      <c r="F572" s="45">
        <v>0</v>
      </c>
      <c r="G572" s="45">
        <v>0</v>
      </c>
      <c r="H572" s="45">
        <v>0</v>
      </c>
      <c r="I572" s="45"/>
      <c r="J572" s="45"/>
      <c r="K572" s="45"/>
      <c r="L572" s="45"/>
      <c r="M572" s="45"/>
      <c r="N572" s="45"/>
      <c r="O572" s="39">
        <f t="shared" si="353"/>
        <v>0</v>
      </c>
      <c r="P572" s="39">
        <f t="shared" si="354"/>
        <v>0</v>
      </c>
      <c r="Q572" s="45"/>
      <c r="R572" s="45"/>
      <c r="S572" s="45"/>
      <c r="T572" s="45"/>
      <c r="U572" s="45"/>
      <c r="V572" s="45"/>
    </row>
    <row r="573" spans="1:22" ht="24" hidden="1" customHeight="1">
      <c r="A573" s="56"/>
      <c r="B573" s="42" t="s">
        <v>434</v>
      </c>
      <c r="C573" s="43">
        <v>85.01</v>
      </c>
      <c r="D573" s="44"/>
      <c r="E573" s="45"/>
      <c r="F573" s="45"/>
      <c r="G573" s="45"/>
      <c r="H573" s="45"/>
      <c r="I573" s="45"/>
      <c r="J573" s="45"/>
      <c r="K573" s="45"/>
      <c r="L573" s="45"/>
      <c r="M573" s="45"/>
      <c r="N573" s="45"/>
      <c r="O573" s="39">
        <f t="shared" si="353"/>
        <v>0</v>
      </c>
      <c r="P573" s="39">
        <f t="shared" si="354"/>
        <v>0</v>
      </c>
      <c r="Q573" s="45"/>
      <c r="R573" s="45"/>
      <c r="S573" s="45"/>
      <c r="T573" s="45"/>
      <c r="U573" s="45"/>
      <c r="V573" s="45"/>
    </row>
    <row r="574" spans="1:22" ht="18" customHeight="1">
      <c r="A574" s="56"/>
      <c r="B574" s="41" t="s">
        <v>257</v>
      </c>
      <c r="C574" s="43"/>
      <c r="D574" s="50">
        <f t="shared" ref="D574:V574" si="383">D575</f>
        <v>0</v>
      </c>
      <c r="E574" s="50">
        <f t="shared" si="383"/>
        <v>52</v>
      </c>
      <c r="F574" s="50">
        <f t="shared" si="383"/>
        <v>52</v>
      </c>
      <c r="G574" s="50">
        <f t="shared" si="383"/>
        <v>52</v>
      </c>
      <c r="H574" s="50">
        <f t="shared" si="383"/>
        <v>0</v>
      </c>
      <c r="I574" s="50">
        <f t="shared" si="383"/>
        <v>0</v>
      </c>
      <c r="J574" s="50">
        <f t="shared" si="383"/>
        <v>0</v>
      </c>
      <c r="K574" s="50">
        <f t="shared" si="383"/>
        <v>0</v>
      </c>
      <c r="L574" s="50">
        <f t="shared" si="383"/>
        <v>0</v>
      </c>
      <c r="M574" s="50">
        <f t="shared" si="383"/>
        <v>0</v>
      </c>
      <c r="N574" s="50">
        <f t="shared" si="383"/>
        <v>0</v>
      </c>
      <c r="O574" s="39">
        <f t="shared" si="353"/>
        <v>0</v>
      </c>
      <c r="P574" s="39">
        <f t="shared" si="354"/>
        <v>0</v>
      </c>
      <c r="Q574" s="50">
        <f t="shared" si="383"/>
        <v>0</v>
      </c>
      <c r="R574" s="50">
        <f t="shared" si="383"/>
        <v>0</v>
      </c>
      <c r="S574" s="50">
        <f t="shared" si="383"/>
        <v>0</v>
      </c>
      <c r="T574" s="50">
        <f t="shared" si="383"/>
        <v>0</v>
      </c>
      <c r="U574" s="50">
        <f t="shared" si="383"/>
        <v>0</v>
      </c>
      <c r="V574" s="50">
        <f t="shared" si="383"/>
        <v>0</v>
      </c>
    </row>
    <row r="575" spans="1:22" ht="20.25" customHeight="1">
      <c r="A575" s="56"/>
      <c r="B575" s="42" t="s">
        <v>310</v>
      </c>
      <c r="C575" s="43">
        <v>70</v>
      </c>
      <c r="D575" s="44">
        <v>0</v>
      </c>
      <c r="E575" s="45">
        <v>52</v>
      </c>
      <c r="F575" s="45">
        <v>52</v>
      </c>
      <c r="G575" s="45">
        <v>52</v>
      </c>
      <c r="H575" s="45">
        <v>0</v>
      </c>
      <c r="I575" s="45"/>
      <c r="J575" s="45"/>
      <c r="K575" s="45"/>
      <c r="L575" s="45"/>
      <c r="M575" s="45"/>
      <c r="N575" s="45"/>
      <c r="O575" s="39">
        <f t="shared" si="353"/>
        <v>0</v>
      </c>
      <c r="P575" s="39">
        <f t="shared" si="354"/>
        <v>0</v>
      </c>
      <c r="Q575" s="45">
        <v>0</v>
      </c>
      <c r="R575" s="45">
        <v>0</v>
      </c>
      <c r="S575" s="45">
        <v>0</v>
      </c>
      <c r="T575" s="45">
        <v>0</v>
      </c>
      <c r="U575" s="45">
        <v>0</v>
      </c>
      <c r="V575" s="45">
        <v>0</v>
      </c>
    </row>
    <row r="576" spans="1:22" ht="27" customHeight="1">
      <c r="A576" s="56" t="s">
        <v>435</v>
      </c>
      <c r="B576" s="127" t="s">
        <v>436</v>
      </c>
      <c r="C576" s="128" t="s">
        <v>406</v>
      </c>
      <c r="D576" s="129">
        <f t="shared" ref="D576:V576" si="384">D577+D585</f>
        <v>440</v>
      </c>
      <c r="E576" s="129">
        <f t="shared" si="384"/>
        <v>512</v>
      </c>
      <c r="F576" s="129">
        <f t="shared" si="384"/>
        <v>716</v>
      </c>
      <c r="G576" s="129">
        <f t="shared" si="384"/>
        <v>703</v>
      </c>
      <c r="H576" s="129">
        <f t="shared" si="384"/>
        <v>942</v>
      </c>
      <c r="I576" s="129">
        <f t="shared" si="384"/>
        <v>863</v>
      </c>
      <c r="J576" s="129">
        <f t="shared" si="384"/>
        <v>863</v>
      </c>
      <c r="K576" s="129">
        <f t="shared" si="384"/>
        <v>230</v>
      </c>
      <c r="L576" s="129">
        <f t="shared" si="384"/>
        <v>229</v>
      </c>
      <c r="M576" s="129">
        <f t="shared" si="384"/>
        <v>164</v>
      </c>
      <c r="N576" s="129">
        <f t="shared" si="384"/>
        <v>240</v>
      </c>
      <c r="O576" s="39">
        <f t="shared" si="353"/>
        <v>863</v>
      </c>
      <c r="P576" s="39">
        <f t="shared" si="354"/>
        <v>0</v>
      </c>
      <c r="Q576" s="129">
        <f t="shared" ref="Q576" si="385">Q577+Q585</f>
        <v>840</v>
      </c>
      <c r="R576" s="129">
        <f t="shared" si="384"/>
        <v>840</v>
      </c>
      <c r="S576" s="129">
        <f t="shared" si="384"/>
        <v>840</v>
      </c>
      <c r="T576" s="129">
        <f t="shared" si="384"/>
        <v>840</v>
      </c>
      <c r="U576" s="129">
        <f t="shared" si="384"/>
        <v>840</v>
      </c>
      <c r="V576" s="129">
        <f t="shared" si="384"/>
        <v>840</v>
      </c>
    </row>
    <row r="577" spans="1:22" ht="15" customHeight="1">
      <c r="A577" s="56"/>
      <c r="B577" s="41" t="s">
        <v>244</v>
      </c>
      <c r="C577" s="43"/>
      <c r="D577" s="50">
        <f t="shared" ref="D577:V577" si="386">D578+D584</f>
        <v>440</v>
      </c>
      <c r="E577" s="50">
        <f t="shared" si="386"/>
        <v>497</v>
      </c>
      <c r="F577" s="50">
        <f t="shared" si="386"/>
        <v>701</v>
      </c>
      <c r="G577" s="50">
        <f t="shared" si="386"/>
        <v>688</v>
      </c>
      <c r="H577" s="50">
        <f t="shared" si="386"/>
        <v>931</v>
      </c>
      <c r="I577" s="50">
        <f t="shared" si="386"/>
        <v>863</v>
      </c>
      <c r="J577" s="50">
        <f t="shared" si="386"/>
        <v>863</v>
      </c>
      <c r="K577" s="50">
        <f t="shared" si="386"/>
        <v>230</v>
      </c>
      <c r="L577" s="50">
        <f t="shared" si="386"/>
        <v>229</v>
      </c>
      <c r="M577" s="50">
        <f t="shared" si="386"/>
        <v>164</v>
      </c>
      <c r="N577" s="50">
        <f t="shared" si="386"/>
        <v>240</v>
      </c>
      <c r="O577" s="39">
        <f t="shared" si="353"/>
        <v>863</v>
      </c>
      <c r="P577" s="39">
        <f t="shared" si="354"/>
        <v>0</v>
      </c>
      <c r="Q577" s="50">
        <f t="shared" ref="Q577" si="387">Q578+Q584</f>
        <v>840</v>
      </c>
      <c r="R577" s="50">
        <f t="shared" si="386"/>
        <v>840</v>
      </c>
      <c r="S577" s="50">
        <f t="shared" si="386"/>
        <v>840</v>
      </c>
      <c r="T577" s="50">
        <f t="shared" si="386"/>
        <v>840</v>
      </c>
      <c r="U577" s="50">
        <f t="shared" si="386"/>
        <v>840</v>
      </c>
      <c r="V577" s="50">
        <f t="shared" si="386"/>
        <v>840</v>
      </c>
    </row>
    <row r="578" spans="1:22" ht="15" customHeight="1">
      <c r="A578" s="56"/>
      <c r="B578" s="42" t="s">
        <v>245</v>
      </c>
      <c r="C578" s="43">
        <v>1</v>
      </c>
      <c r="D578" s="50">
        <f t="shared" ref="D578:V578" si="388">D579+D581+D582+D583+D584</f>
        <v>440</v>
      </c>
      <c r="E578" s="50">
        <f t="shared" si="388"/>
        <v>497</v>
      </c>
      <c r="F578" s="50">
        <f t="shared" si="388"/>
        <v>701</v>
      </c>
      <c r="G578" s="50">
        <f t="shared" si="388"/>
        <v>688</v>
      </c>
      <c r="H578" s="50">
        <f t="shared" si="388"/>
        <v>931</v>
      </c>
      <c r="I578" s="50">
        <f t="shared" si="388"/>
        <v>863</v>
      </c>
      <c r="J578" s="50">
        <f t="shared" si="388"/>
        <v>863</v>
      </c>
      <c r="K578" s="50">
        <f t="shared" si="388"/>
        <v>230</v>
      </c>
      <c r="L578" s="50">
        <f t="shared" si="388"/>
        <v>229</v>
      </c>
      <c r="M578" s="50">
        <f t="shared" si="388"/>
        <v>164</v>
      </c>
      <c r="N578" s="50">
        <f t="shared" si="388"/>
        <v>240</v>
      </c>
      <c r="O578" s="39">
        <f t="shared" si="353"/>
        <v>863</v>
      </c>
      <c r="P578" s="39">
        <f t="shared" si="354"/>
        <v>0</v>
      </c>
      <c r="Q578" s="50">
        <f t="shared" ref="Q578" si="389">Q579+Q581+Q582+Q583+Q584</f>
        <v>840</v>
      </c>
      <c r="R578" s="50">
        <f t="shared" si="388"/>
        <v>840</v>
      </c>
      <c r="S578" s="50">
        <f t="shared" si="388"/>
        <v>840</v>
      </c>
      <c r="T578" s="50">
        <f t="shared" si="388"/>
        <v>840</v>
      </c>
      <c r="U578" s="50">
        <f t="shared" si="388"/>
        <v>840</v>
      </c>
      <c r="V578" s="50">
        <f t="shared" si="388"/>
        <v>840</v>
      </c>
    </row>
    <row r="579" spans="1:22" ht="17.25" customHeight="1">
      <c r="A579" s="56"/>
      <c r="B579" s="42" t="s">
        <v>407</v>
      </c>
      <c r="C579" s="43">
        <v>10</v>
      </c>
      <c r="D579" s="44">
        <v>35</v>
      </c>
      <c r="E579" s="45">
        <v>50</v>
      </c>
      <c r="F579" s="45">
        <v>50</v>
      </c>
      <c r="G579" s="45">
        <v>50</v>
      </c>
      <c r="H579" s="45">
        <v>113</v>
      </c>
      <c r="I579" s="45">
        <v>113</v>
      </c>
      <c r="J579" s="45">
        <v>113</v>
      </c>
      <c r="K579" s="45">
        <v>40</v>
      </c>
      <c r="L579" s="45">
        <v>30</v>
      </c>
      <c r="M579" s="45">
        <v>10</v>
      </c>
      <c r="N579" s="45">
        <v>33</v>
      </c>
      <c r="O579" s="39">
        <f t="shared" si="353"/>
        <v>113</v>
      </c>
      <c r="P579" s="39">
        <f t="shared" si="354"/>
        <v>0</v>
      </c>
      <c r="Q579" s="45">
        <v>90</v>
      </c>
      <c r="R579" s="45">
        <v>90</v>
      </c>
      <c r="S579" s="45">
        <v>90</v>
      </c>
      <c r="T579" s="45">
        <v>90</v>
      </c>
      <c r="U579" s="45">
        <v>90</v>
      </c>
      <c r="V579" s="45">
        <v>90</v>
      </c>
    </row>
    <row r="580" spans="1:22" ht="0.75" customHeight="1">
      <c r="A580" s="56"/>
      <c r="B580" s="42" t="s">
        <v>408</v>
      </c>
      <c r="C580" s="43"/>
      <c r="D580" s="44"/>
      <c r="E580" s="45"/>
      <c r="F580" s="45"/>
      <c r="G580" s="45"/>
      <c r="H580" s="45"/>
      <c r="I580" s="45"/>
      <c r="J580" s="45"/>
      <c r="K580" s="45"/>
      <c r="L580" s="45"/>
      <c r="M580" s="45"/>
      <c r="N580" s="45"/>
      <c r="O580" s="39">
        <f t="shared" si="353"/>
        <v>0</v>
      </c>
      <c r="P580" s="39">
        <f t="shared" si="354"/>
        <v>0</v>
      </c>
      <c r="Q580" s="45"/>
      <c r="R580" s="45"/>
      <c r="S580" s="45"/>
      <c r="T580" s="45"/>
      <c r="U580" s="45"/>
      <c r="V580" s="45"/>
    </row>
    <row r="581" spans="1:22" ht="15" customHeight="1">
      <c r="A581" s="56"/>
      <c r="B581" s="42" t="s">
        <v>247</v>
      </c>
      <c r="C581" s="43">
        <v>20</v>
      </c>
      <c r="D581" s="44">
        <v>152</v>
      </c>
      <c r="E581" s="45">
        <v>160</v>
      </c>
      <c r="F581" s="45">
        <v>195</v>
      </c>
      <c r="G581" s="45">
        <v>186</v>
      </c>
      <c r="H581" s="45">
        <v>278</v>
      </c>
      <c r="I581" s="45">
        <v>220</v>
      </c>
      <c r="J581" s="45">
        <v>220</v>
      </c>
      <c r="K581" s="45">
        <v>55</v>
      </c>
      <c r="L581" s="45">
        <v>55</v>
      </c>
      <c r="M581" s="45">
        <v>55</v>
      </c>
      <c r="N581" s="45">
        <v>55</v>
      </c>
      <c r="O581" s="39">
        <f t="shared" si="353"/>
        <v>220</v>
      </c>
      <c r="P581" s="39">
        <f t="shared" si="354"/>
        <v>0</v>
      </c>
      <c r="Q581" s="45">
        <v>220</v>
      </c>
      <c r="R581" s="45">
        <v>220</v>
      </c>
      <c r="S581" s="45">
        <v>220</v>
      </c>
      <c r="T581" s="45">
        <v>220</v>
      </c>
      <c r="U581" s="45">
        <v>220</v>
      </c>
      <c r="V581" s="45">
        <v>220</v>
      </c>
    </row>
    <row r="582" spans="1:22" ht="17.25" customHeight="1">
      <c r="A582" s="56"/>
      <c r="B582" s="42" t="s">
        <v>409</v>
      </c>
      <c r="C582" s="43" t="s">
        <v>410</v>
      </c>
      <c r="D582" s="44">
        <v>221</v>
      </c>
      <c r="E582" s="45">
        <v>287</v>
      </c>
      <c r="F582" s="45">
        <v>347</v>
      </c>
      <c r="G582" s="45">
        <v>343</v>
      </c>
      <c r="H582" s="45">
        <v>396</v>
      </c>
      <c r="I582" s="45">
        <v>396</v>
      </c>
      <c r="J582" s="45">
        <v>396</v>
      </c>
      <c r="K582" s="45">
        <v>99</v>
      </c>
      <c r="L582" s="45">
        <v>99</v>
      </c>
      <c r="M582" s="45">
        <v>99</v>
      </c>
      <c r="N582" s="45">
        <v>99</v>
      </c>
      <c r="O582" s="39">
        <f t="shared" si="353"/>
        <v>396</v>
      </c>
      <c r="P582" s="39">
        <f t="shared" si="354"/>
        <v>0</v>
      </c>
      <c r="Q582" s="45">
        <v>396</v>
      </c>
      <c r="R582" s="45">
        <v>396</v>
      </c>
      <c r="S582" s="45">
        <v>396</v>
      </c>
      <c r="T582" s="45">
        <v>396</v>
      </c>
      <c r="U582" s="45">
        <v>396</v>
      </c>
      <c r="V582" s="45">
        <v>396</v>
      </c>
    </row>
    <row r="583" spans="1:22" ht="17.25" customHeight="1">
      <c r="A583" s="56"/>
      <c r="B583" s="42" t="s">
        <v>414</v>
      </c>
      <c r="C583" s="43" t="s">
        <v>415</v>
      </c>
      <c r="D583" s="44">
        <v>32</v>
      </c>
      <c r="E583" s="45">
        <v>0</v>
      </c>
      <c r="F583" s="45">
        <v>109</v>
      </c>
      <c r="G583" s="45">
        <v>109</v>
      </c>
      <c r="H583" s="45">
        <v>144</v>
      </c>
      <c r="I583" s="45">
        <v>134</v>
      </c>
      <c r="J583" s="45">
        <v>134</v>
      </c>
      <c r="K583" s="45">
        <v>36</v>
      </c>
      <c r="L583" s="45">
        <v>45</v>
      </c>
      <c r="M583" s="45"/>
      <c r="N583" s="45">
        <v>53</v>
      </c>
      <c r="O583" s="39">
        <f t="shared" si="353"/>
        <v>134</v>
      </c>
      <c r="P583" s="39">
        <f t="shared" si="354"/>
        <v>0</v>
      </c>
      <c r="Q583" s="45">
        <v>134</v>
      </c>
      <c r="R583" s="45">
        <v>134</v>
      </c>
      <c r="S583" s="45">
        <v>134</v>
      </c>
      <c r="T583" s="45">
        <v>134</v>
      </c>
      <c r="U583" s="45">
        <v>134</v>
      </c>
      <c r="V583" s="45">
        <v>134</v>
      </c>
    </row>
    <row r="584" spans="1:22" ht="17.25" hidden="1" customHeight="1">
      <c r="A584" s="56"/>
      <c r="B584" s="42" t="s">
        <v>256</v>
      </c>
      <c r="C584" s="43">
        <v>85.01</v>
      </c>
      <c r="D584" s="44"/>
      <c r="E584" s="45"/>
      <c r="F584" s="45"/>
      <c r="G584" s="45"/>
      <c r="H584" s="45"/>
      <c r="I584" s="45"/>
      <c r="J584" s="45"/>
      <c r="K584" s="45"/>
      <c r="L584" s="45"/>
      <c r="M584" s="45"/>
      <c r="N584" s="45"/>
      <c r="O584" s="39">
        <f t="shared" si="353"/>
        <v>0</v>
      </c>
      <c r="P584" s="39">
        <f t="shared" si="354"/>
        <v>0</v>
      </c>
      <c r="Q584" s="45"/>
      <c r="R584" s="45"/>
      <c r="S584" s="45"/>
      <c r="T584" s="45"/>
      <c r="U584" s="45"/>
      <c r="V584" s="45"/>
    </row>
    <row r="585" spans="1:22" ht="17.25" customHeight="1">
      <c r="A585" s="56"/>
      <c r="B585" s="41" t="s">
        <v>257</v>
      </c>
      <c r="C585" s="43"/>
      <c r="D585" s="50">
        <f t="shared" ref="D585:V585" si="390">D586</f>
        <v>0</v>
      </c>
      <c r="E585" s="50">
        <f t="shared" si="390"/>
        <v>15</v>
      </c>
      <c r="F585" s="50">
        <f t="shared" si="390"/>
        <v>15</v>
      </c>
      <c r="G585" s="50">
        <f t="shared" si="390"/>
        <v>15</v>
      </c>
      <c r="H585" s="50">
        <f t="shared" si="390"/>
        <v>11</v>
      </c>
      <c r="I585" s="50">
        <f t="shared" si="390"/>
        <v>0</v>
      </c>
      <c r="J585" s="50">
        <f t="shared" si="390"/>
        <v>0</v>
      </c>
      <c r="K585" s="50">
        <f t="shared" si="390"/>
        <v>0</v>
      </c>
      <c r="L585" s="50">
        <f t="shared" si="390"/>
        <v>0</v>
      </c>
      <c r="M585" s="50">
        <f t="shared" si="390"/>
        <v>0</v>
      </c>
      <c r="N585" s="50">
        <f t="shared" si="390"/>
        <v>0</v>
      </c>
      <c r="O585" s="39">
        <f t="shared" si="353"/>
        <v>0</v>
      </c>
      <c r="P585" s="39">
        <f t="shared" si="354"/>
        <v>0</v>
      </c>
      <c r="Q585" s="50">
        <f t="shared" si="390"/>
        <v>0</v>
      </c>
      <c r="R585" s="50">
        <f t="shared" si="390"/>
        <v>0</v>
      </c>
      <c r="S585" s="50">
        <f t="shared" si="390"/>
        <v>0</v>
      </c>
      <c r="T585" s="50">
        <f t="shared" si="390"/>
        <v>0</v>
      </c>
      <c r="U585" s="50">
        <f t="shared" si="390"/>
        <v>0</v>
      </c>
      <c r="V585" s="50">
        <f t="shared" si="390"/>
        <v>0</v>
      </c>
    </row>
    <row r="586" spans="1:22" ht="18.75" customHeight="1">
      <c r="A586" s="56"/>
      <c r="B586" s="42" t="s">
        <v>310</v>
      </c>
      <c r="C586" s="43">
        <v>70</v>
      </c>
      <c r="D586" s="44">
        <v>0</v>
      </c>
      <c r="E586" s="45">
        <v>15</v>
      </c>
      <c r="F586" s="45">
        <v>15</v>
      </c>
      <c r="G586" s="45">
        <v>15</v>
      </c>
      <c r="H586" s="45">
        <v>11</v>
      </c>
      <c r="I586" s="45"/>
      <c r="J586" s="45"/>
      <c r="K586" s="45"/>
      <c r="L586" s="45"/>
      <c r="M586" s="45"/>
      <c r="N586" s="45"/>
      <c r="O586" s="39">
        <f t="shared" si="353"/>
        <v>0</v>
      </c>
      <c r="P586" s="39">
        <f t="shared" si="354"/>
        <v>0</v>
      </c>
      <c r="Q586" s="45">
        <v>0</v>
      </c>
      <c r="R586" s="45">
        <v>0</v>
      </c>
      <c r="S586" s="45">
        <v>0</v>
      </c>
      <c r="T586" s="45">
        <v>0</v>
      </c>
      <c r="U586" s="45">
        <v>0</v>
      </c>
      <c r="V586" s="45">
        <v>0</v>
      </c>
    </row>
    <row r="587" spans="1:22" ht="25.5">
      <c r="A587" s="56" t="s">
        <v>437</v>
      </c>
      <c r="B587" s="127" t="s">
        <v>438</v>
      </c>
      <c r="C587" s="114" t="s">
        <v>439</v>
      </c>
      <c r="D587" s="129">
        <f t="shared" ref="D587:V588" si="391">D588</f>
        <v>0</v>
      </c>
      <c r="E587" s="129">
        <f t="shared" si="391"/>
        <v>10123</v>
      </c>
      <c r="F587" s="129">
        <f t="shared" si="391"/>
        <v>16313.56</v>
      </c>
      <c r="G587" s="129">
        <f t="shared" si="391"/>
        <v>12413</v>
      </c>
      <c r="H587" s="129">
        <f t="shared" si="391"/>
        <v>11088</v>
      </c>
      <c r="I587" s="129">
        <f t="shared" si="391"/>
        <v>11088</v>
      </c>
      <c r="J587" s="129">
        <f t="shared" si="391"/>
        <v>11088</v>
      </c>
      <c r="K587" s="129">
        <f t="shared" si="391"/>
        <v>3600</v>
      </c>
      <c r="L587" s="129">
        <f t="shared" si="391"/>
        <v>4800</v>
      </c>
      <c r="M587" s="129">
        <f t="shared" si="391"/>
        <v>900</v>
      </c>
      <c r="N587" s="129">
        <f t="shared" si="391"/>
        <v>1788</v>
      </c>
      <c r="O587" s="39">
        <f t="shared" ref="O587:O650" si="392">K587+L587+M587+N587</f>
        <v>11088</v>
      </c>
      <c r="P587" s="39">
        <f t="shared" ref="P587:P650" si="393">I587-O587</f>
        <v>0</v>
      </c>
      <c r="Q587" s="129">
        <f t="shared" si="391"/>
        <v>0</v>
      </c>
      <c r="R587" s="129">
        <f t="shared" si="391"/>
        <v>0</v>
      </c>
      <c r="S587" s="129">
        <f t="shared" si="391"/>
        <v>0</v>
      </c>
      <c r="T587" s="129">
        <f t="shared" si="391"/>
        <v>0</v>
      </c>
      <c r="U587" s="129">
        <f t="shared" si="391"/>
        <v>0</v>
      </c>
      <c r="V587" s="129">
        <f t="shared" si="391"/>
        <v>0</v>
      </c>
    </row>
    <row r="588" spans="1:22" ht="14.25">
      <c r="A588" s="56"/>
      <c r="B588" s="41" t="s">
        <v>244</v>
      </c>
      <c r="C588" s="43"/>
      <c r="D588" s="98">
        <f t="shared" si="391"/>
        <v>0</v>
      </c>
      <c r="E588" s="98">
        <f t="shared" si="391"/>
        <v>10123</v>
      </c>
      <c r="F588" s="98">
        <f t="shared" si="391"/>
        <v>16313.56</v>
      </c>
      <c r="G588" s="98">
        <f t="shared" si="391"/>
        <v>12413</v>
      </c>
      <c r="H588" s="98">
        <f t="shared" si="391"/>
        <v>11088</v>
      </c>
      <c r="I588" s="98">
        <f t="shared" si="391"/>
        <v>11088</v>
      </c>
      <c r="J588" s="98">
        <f t="shared" si="391"/>
        <v>11088</v>
      </c>
      <c r="K588" s="98">
        <f t="shared" si="391"/>
        <v>3600</v>
      </c>
      <c r="L588" s="98">
        <f t="shared" si="391"/>
        <v>4800</v>
      </c>
      <c r="M588" s="98">
        <f t="shared" si="391"/>
        <v>900</v>
      </c>
      <c r="N588" s="98">
        <f t="shared" si="391"/>
        <v>1788</v>
      </c>
      <c r="O588" s="39">
        <f t="shared" si="392"/>
        <v>11088</v>
      </c>
      <c r="P588" s="39">
        <f t="shared" si="393"/>
        <v>0</v>
      </c>
      <c r="Q588" s="98">
        <f t="shared" si="391"/>
        <v>0</v>
      </c>
      <c r="R588" s="98">
        <f t="shared" si="391"/>
        <v>0</v>
      </c>
      <c r="S588" s="98">
        <f t="shared" si="391"/>
        <v>0</v>
      </c>
      <c r="T588" s="98">
        <f t="shared" si="391"/>
        <v>0</v>
      </c>
      <c r="U588" s="98">
        <f t="shared" si="391"/>
        <v>0</v>
      </c>
      <c r="V588" s="98">
        <f t="shared" si="391"/>
        <v>0</v>
      </c>
    </row>
    <row r="589" spans="1:22" ht="14.25" customHeight="1">
      <c r="A589" s="56"/>
      <c r="B589" s="42" t="s">
        <v>245</v>
      </c>
      <c r="C589" s="43">
        <v>1</v>
      </c>
      <c r="D589" s="50">
        <f t="shared" ref="D589:V589" si="394">D591+D590+D592</f>
        <v>0</v>
      </c>
      <c r="E589" s="50">
        <f t="shared" si="394"/>
        <v>10123</v>
      </c>
      <c r="F589" s="50">
        <f t="shared" si="394"/>
        <v>16313.56</v>
      </c>
      <c r="G589" s="50">
        <f t="shared" si="394"/>
        <v>12413</v>
      </c>
      <c r="H589" s="50">
        <f t="shared" si="394"/>
        <v>11088</v>
      </c>
      <c r="I589" s="50">
        <f t="shared" si="394"/>
        <v>11088</v>
      </c>
      <c r="J589" s="50">
        <f t="shared" si="394"/>
        <v>11088</v>
      </c>
      <c r="K589" s="50">
        <f t="shared" si="394"/>
        <v>3600</v>
      </c>
      <c r="L589" s="50">
        <f t="shared" si="394"/>
        <v>4800</v>
      </c>
      <c r="M589" s="50">
        <f t="shared" si="394"/>
        <v>900</v>
      </c>
      <c r="N589" s="50">
        <f t="shared" si="394"/>
        <v>1788</v>
      </c>
      <c r="O589" s="39">
        <f t="shared" si="392"/>
        <v>11088</v>
      </c>
      <c r="P589" s="39">
        <f t="shared" si="393"/>
        <v>0</v>
      </c>
      <c r="Q589" s="50">
        <f t="shared" ref="Q589" si="395">Q591+Q590+Q592</f>
        <v>0</v>
      </c>
      <c r="R589" s="50">
        <f t="shared" si="394"/>
        <v>0</v>
      </c>
      <c r="S589" s="50">
        <f t="shared" si="394"/>
        <v>0</v>
      </c>
      <c r="T589" s="50">
        <f t="shared" si="394"/>
        <v>0</v>
      </c>
      <c r="U589" s="50">
        <f t="shared" si="394"/>
        <v>0</v>
      </c>
      <c r="V589" s="50">
        <f t="shared" si="394"/>
        <v>0</v>
      </c>
    </row>
    <row r="590" spans="1:22" ht="0.75" customHeight="1">
      <c r="A590" s="56"/>
      <c r="B590" s="138" t="s">
        <v>440</v>
      </c>
      <c r="C590" s="43" t="s">
        <v>441</v>
      </c>
      <c r="D590" s="44"/>
      <c r="E590" s="45"/>
      <c r="F590" s="45"/>
      <c r="G590" s="45"/>
      <c r="H590" s="45"/>
      <c r="I590" s="45"/>
      <c r="J590" s="45"/>
      <c r="K590" s="45"/>
      <c r="L590" s="45"/>
      <c r="M590" s="45"/>
      <c r="N590" s="45"/>
      <c r="O590" s="39">
        <f t="shared" si="392"/>
        <v>0</v>
      </c>
      <c r="P590" s="39">
        <f t="shared" si="393"/>
        <v>0</v>
      </c>
      <c r="Q590" s="45"/>
      <c r="R590" s="45"/>
      <c r="S590" s="45"/>
      <c r="T590" s="45"/>
      <c r="U590" s="45"/>
      <c r="V590" s="45"/>
    </row>
    <row r="591" spans="1:22" ht="18.75" customHeight="1">
      <c r="A591" s="110"/>
      <c r="B591" s="42" t="s">
        <v>442</v>
      </c>
      <c r="C591" s="43" t="s">
        <v>443</v>
      </c>
      <c r="D591" s="44"/>
      <c r="E591" s="45">
        <v>10123</v>
      </c>
      <c r="F591" s="45">
        <v>16313.56</v>
      </c>
      <c r="G591" s="45">
        <v>12413</v>
      </c>
      <c r="H591" s="45">
        <v>11088</v>
      </c>
      <c r="I591" s="45">
        <v>11088</v>
      </c>
      <c r="J591" s="45">
        <v>11088</v>
      </c>
      <c r="K591" s="45">
        <v>3600</v>
      </c>
      <c r="L591" s="45">
        <v>4800</v>
      </c>
      <c r="M591" s="45">
        <v>900</v>
      </c>
      <c r="N591" s="45">
        <v>1788</v>
      </c>
      <c r="O591" s="39">
        <f t="shared" si="392"/>
        <v>11088</v>
      </c>
      <c r="P591" s="39">
        <f t="shared" si="393"/>
        <v>0</v>
      </c>
      <c r="Q591" s="45">
        <v>0</v>
      </c>
      <c r="R591" s="45">
        <v>0</v>
      </c>
      <c r="S591" s="45">
        <v>0</v>
      </c>
      <c r="T591" s="45">
        <v>0</v>
      </c>
      <c r="U591" s="45">
        <v>0</v>
      </c>
      <c r="V591" s="45">
        <v>0</v>
      </c>
    </row>
    <row r="592" spans="1:22" ht="0.75" customHeight="1">
      <c r="A592" s="110"/>
      <c r="B592" s="42" t="s">
        <v>434</v>
      </c>
      <c r="C592" s="43"/>
      <c r="D592" s="44"/>
      <c r="E592" s="45"/>
      <c r="F592" s="45"/>
      <c r="G592" s="45"/>
      <c r="H592" s="45"/>
      <c r="I592" s="45"/>
      <c r="J592" s="45"/>
      <c r="K592" s="45"/>
      <c r="L592" s="45"/>
      <c r="M592" s="45"/>
      <c r="N592" s="45"/>
      <c r="O592" s="39">
        <f t="shared" si="392"/>
        <v>0</v>
      </c>
      <c r="P592" s="39">
        <f t="shared" si="393"/>
        <v>0</v>
      </c>
      <c r="Q592" s="45"/>
      <c r="R592" s="45"/>
      <c r="S592" s="45"/>
      <c r="T592" s="45"/>
      <c r="U592" s="45"/>
      <c r="V592" s="45"/>
    </row>
    <row r="593" spans="1:25" ht="27" customHeight="1">
      <c r="A593" s="56" t="s">
        <v>444</v>
      </c>
      <c r="B593" s="127" t="s">
        <v>445</v>
      </c>
      <c r="C593" s="114" t="s">
        <v>446</v>
      </c>
      <c r="D593" s="129">
        <f t="shared" ref="D593:V593" si="396">D594+D601</f>
        <v>245</v>
      </c>
      <c r="E593" s="129">
        <f t="shared" si="396"/>
        <v>260</v>
      </c>
      <c r="F593" s="129">
        <f t="shared" si="396"/>
        <v>260</v>
      </c>
      <c r="G593" s="129">
        <f t="shared" si="396"/>
        <v>260</v>
      </c>
      <c r="H593" s="129">
        <f t="shared" si="396"/>
        <v>456</v>
      </c>
      <c r="I593" s="129">
        <f t="shared" si="396"/>
        <v>427</v>
      </c>
      <c r="J593" s="129">
        <f t="shared" si="396"/>
        <v>427</v>
      </c>
      <c r="K593" s="129">
        <f t="shared" si="396"/>
        <v>143</v>
      </c>
      <c r="L593" s="129">
        <f t="shared" si="396"/>
        <v>92</v>
      </c>
      <c r="M593" s="129">
        <f t="shared" si="396"/>
        <v>93</v>
      </c>
      <c r="N593" s="129">
        <f t="shared" si="396"/>
        <v>99</v>
      </c>
      <c r="O593" s="39">
        <f t="shared" si="392"/>
        <v>427</v>
      </c>
      <c r="P593" s="39">
        <f t="shared" si="393"/>
        <v>0</v>
      </c>
      <c r="Q593" s="129">
        <f t="shared" ref="Q593" si="397">Q594+Q601</f>
        <v>430</v>
      </c>
      <c r="R593" s="129">
        <f t="shared" si="396"/>
        <v>430</v>
      </c>
      <c r="S593" s="129">
        <f t="shared" si="396"/>
        <v>438</v>
      </c>
      <c r="T593" s="129">
        <f t="shared" si="396"/>
        <v>438</v>
      </c>
      <c r="U593" s="129">
        <f t="shared" si="396"/>
        <v>441</v>
      </c>
      <c r="V593" s="129">
        <f t="shared" si="396"/>
        <v>441</v>
      </c>
    </row>
    <row r="594" spans="1:25" ht="12" customHeight="1">
      <c r="A594" s="56"/>
      <c r="B594" s="41" t="s">
        <v>244</v>
      </c>
      <c r="C594" s="43"/>
      <c r="D594" s="98">
        <f t="shared" ref="D594:V594" si="398">D595</f>
        <v>245</v>
      </c>
      <c r="E594" s="98">
        <f t="shared" si="398"/>
        <v>260</v>
      </c>
      <c r="F594" s="98">
        <f t="shared" si="398"/>
        <v>260</v>
      </c>
      <c r="G594" s="98">
        <f t="shared" si="398"/>
        <v>260</v>
      </c>
      <c r="H594" s="98">
        <f t="shared" si="398"/>
        <v>442</v>
      </c>
      <c r="I594" s="98">
        <f t="shared" si="398"/>
        <v>427</v>
      </c>
      <c r="J594" s="98">
        <f t="shared" si="398"/>
        <v>427</v>
      </c>
      <c r="K594" s="98">
        <f t="shared" si="398"/>
        <v>143</v>
      </c>
      <c r="L594" s="98">
        <f t="shared" si="398"/>
        <v>92</v>
      </c>
      <c r="M594" s="98">
        <f t="shared" si="398"/>
        <v>93</v>
      </c>
      <c r="N594" s="98">
        <f t="shared" si="398"/>
        <v>99</v>
      </c>
      <c r="O594" s="39">
        <f t="shared" si="392"/>
        <v>427</v>
      </c>
      <c r="P594" s="39">
        <f t="shared" si="393"/>
        <v>0</v>
      </c>
      <c r="Q594" s="98">
        <f t="shared" si="398"/>
        <v>430</v>
      </c>
      <c r="R594" s="98">
        <f t="shared" si="398"/>
        <v>430</v>
      </c>
      <c r="S594" s="98">
        <f t="shared" si="398"/>
        <v>438</v>
      </c>
      <c r="T594" s="98">
        <f t="shared" si="398"/>
        <v>438</v>
      </c>
      <c r="U594" s="98">
        <f t="shared" si="398"/>
        <v>441</v>
      </c>
      <c r="V594" s="98">
        <f t="shared" si="398"/>
        <v>441</v>
      </c>
    </row>
    <row r="595" spans="1:25" ht="14.25" customHeight="1">
      <c r="A595" s="56"/>
      <c r="B595" s="42" t="s">
        <v>245</v>
      </c>
      <c r="C595" s="43"/>
      <c r="D595" s="50">
        <f t="shared" ref="D595:V595" si="399">D596+D598+D599</f>
        <v>245</v>
      </c>
      <c r="E595" s="50">
        <f t="shared" si="399"/>
        <v>260</v>
      </c>
      <c r="F595" s="50">
        <f t="shared" si="399"/>
        <v>260</v>
      </c>
      <c r="G595" s="50">
        <f t="shared" si="399"/>
        <v>260</v>
      </c>
      <c r="H595" s="50">
        <f>H596+H598</f>
        <v>442</v>
      </c>
      <c r="I595" s="50">
        <f t="shared" ref="I595" si="400">I596+I598+I599</f>
        <v>427</v>
      </c>
      <c r="J595" s="50">
        <f t="shared" si="399"/>
        <v>427</v>
      </c>
      <c r="K595" s="50">
        <f t="shared" si="399"/>
        <v>143</v>
      </c>
      <c r="L595" s="50">
        <f t="shared" si="399"/>
        <v>92</v>
      </c>
      <c r="M595" s="50">
        <f t="shared" si="399"/>
        <v>93</v>
      </c>
      <c r="N595" s="50">
        <f t="shared" si="399"/>
        <v>99</v>
      </c>
      <c r="O595" s="39">
        <f t="shared" si="392"/>
        <v>427</v>
      </c>
      <c r="P595" s="39">
        <f t="shared" si="393"/>
        <v>0</v>
      </c>
      <c r="Q595" s="50">
        <f t="shared" ref="Q595" si="401">Q596+Q598+Q599</f>
        <v>430</v>
      </c>
      <c r="R595" s="50">
        <f t="shared" si="399"/>
        <v>430</v>
      </c>
      <c r="S595" s="50">
        <f t="shared" si="399"/>
        <v>438</v>
      </c>
      <c r="T595" s="50">
        <f t="shared" si="399"/>
        <v>438</v>
      </c>
      <c r="U595" s="50">
        <f t="shared" si="399"/>
        <v>441</v>
      </c>
      <c r="V595" s="50">
        <f t="shared" si="399"/>
        <v>441</v>
      </c>
    </row>
    <row r="596" spans="1:25" ht="14.25" customHeight="1">
      <c r="A596" s="56"/>
      <c r="B596" s="42" t="s">
        <v>407</v>
      </c>
      <c r="C596" s="43">
        <v>10</v>
      </c>
      <c r="D596" s="44">
        <v>119</v>
      </c>
      <c r="E596" s="45">
        <v>120</v>
      </c>
      <c r="F596" s="45">
        <v>120</v>
      </c>
      <c r="G596" s="45">
        <v>120</v>
      </c>
      <c r="H596" s="45">
        <v>257</v>
      </c>
      <c r="I596" s="45">
        <v>257</v>
      </c>
      <c r="J596" s="45">
        <v>257</v>
      </c>
      <c r="K596" s="45">
        <v>100</v>
      </c>
      <c r="L596" s="45">
        <v>50</v>
      </c>
      <c r="M596" s="45">
        <v>50</v>
      </c>
      <c r="N596" s="45">
        <v>57</v>
      </c>
      <c r="O596" s="39">
        <f t="shared" si="392"/>
        <v>257</v>
      </c>
      <c r="P596" s="39">
        <f t="shared" si="393"/>
        <v>0</v>
      </c>
      <c r="Q596" s="45">
        <v>230</v>
      </c>
      <c r="R596" s="45">
        <v>230</v>
      </c>
      <c r="S596" s="45">
        <v>231</v>
      </c>
      <c r="T596" s="45">
        <v>231</v>
      </c>
      <c r="U596" s="45">
        <v>231</v>
      </c>
      <c r="V596" s="45">
        <v>231</v>
      </c>
    </row>
    <row r="597" spans="1:25" ht="0.75" customHeight="1">
      <c r="A597" s="56"/>
      <c r="B597" s="42" t="s">
        <v>408</v>
      </c>
      <c r="C597" s="43"/>
      <c r="D597" s="44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39">
        <f t="shared" si="392"/>
        <v>0</v>
      </c>
      <c r="P597" s="39">
        <f t="shared" si="393"/>
        <v>0</v>
      </c>
      <c r="Q597" s="45"/>
      <c r="R597" s="45"/>
      <c r="S597" s="45"/>
      <c r="T597" s="45"/>
      <c r="U597" s="45"/>
      <c r="V597" s="45"/>
    </row>
    <row r="598" spans="1:25" ht="17.25" customHeight="1">
      <c r="A598" s="56"/>
      <c r="B598" s="42" t="s">
        <v>247</v>
      </c>
      <c r="C598" s="43">
        <v>20</v>
      </c>
      <c r="D598" s="44">
        <v>126</v>
      </c>
      <c r="E598" s="45">
        <v>140</v>
      </c>
      <c r="F598" s="45">
        <v>140</v>
      </c>
      <c r="G598" s="45">
        <v>140</v>
      </c>
      <c r="H598" s="45">
        <v>185</v>
      </c>
      <c r="I598" s="45">
        <v>170</v>
      </c>
      <c r="J598" s="45">
        <v>170</v>
      </c>
      <c r="K598" s="45">
        <v>43</v>
      </c>
      <c r="L598" s="45">
        <v>42</v>
      </c>
      <c r="M598" s="45">
        <v>43</v>
      </c>
      <c r="N598" s="45">
        <v>42</v>
      </c>
      <c r="O598" s="39">
        <f t="shared" si="392"/>
        <v>170</v>
      </c>
      <c r="P598" s="39">
        <f t="shared" si="393"/>
        <v>0</v>
      </c>
      <c r="Q598" s="45">
        <v>200</v>
      </c>
      <c r="R598" s="45">
        <v>200</v>
      </c>
      <c r="S598" s="45">
        <v>207</v>
      </c>
      <c r="T598" s="45">
        <v>207</v>
      </c>
      <c r="U598" s="45">
        <v>210</v>
      </c>
      <c r="V598" s="45">
        <v>210</v>
      </c>
    </row>
    <row r="599" spans="1:25" ht="17.25" hidden="1" customHeight="1">
      <c r="A599" s="56"/>
      <c r="B599" s="42" t="s">
        <v>434</v>
      </c>
      <c r="C599" s="43"/>
      <c r="D599" s="44"/>
      <c r="E599" s="45"/>
      <c r="F599" s="45"/>
      <c r="G599" s="45"/>
      <c r="H599" s="45"/>
      <c r="I599" s="45"/>
      <c r="J599" s="45"/>
      <c r="K599" s="45"/>
      <c r="L599" s="45"/>
      <c r="M599" s="45"/>
      <c r="N599" s="45"/>
      <c r="O599" s="39">
        <f t="shared" si="392"/>
        <v>0</v>
      </c>
      <c r="P599" s="39">
        <f t="shared" si="393"/>
        <v>0</v>
      </c>
      <c r="Q599" s="45"/>
      <c r="R599" s="45"/>
      <c r="S599" s="45"/>
      <c r="T599" s="45"/>
      <c r="U599" s="45"/>
      <c r="V599" s="45"/>
    </row>
    <row r="600" spans="1:25" ht="17.25" hidden="1" customHeight="1">
      <c r="A600" s="56"/>
      <c r="B600" s="42"/>
      <c r="C600" s="43"/>
      <c r="D600" s="44"/>
      <c r="E600" s="45"/>
      <c r="F600" s="45"/>
      <c r="G600" s="45"/>
      <c r="H600" s="45"/>
      <c r="I600" s="45"/>
      <c r="J600" s="45"/>
      <c r="K600" s="45"/>
      <c r="L600" s="45"/>
      <c r="M600" s="45"/>
      <c r="N600" s="45"/>
      <c r="O600" s="39">
        <f t="shared" si="392"/>
        <v>0</v>
      </c>
      <c r="P600" s="39">
        <f t="shared" si="393"/>
        <v>0</v>
      </c>
      <c r="Q600" s="45"/>
      <c r="R600" s="45"/>
      <c r="S600" s="45"/>
      <c r="T600" s="45"/>
      <c r="U600" s="45"/>
      <c r="V600" s="45"/>
    </row>
    <row r="601" spans="1:25" ht="17.25" customHeight="1">
      <c r="A601" s="56"/>
      <c r="B601" s="41" t="s">
        <v>257</v>
      </c>
      <c r="C601" s="43"/>
      <c r="D601" s="50">
        <f t="shared" ref="D601:V601" si="402">D602</f>
        <v>0</v>
      </c>
      <c r="E601" s="50">
        <f t="shared" si="402"/>
        <v>0</v>
      </c>
      <c r="F601" s="50">
        <f t="shared" si="402"/>
        <v>0</v>
      </c>
      <c r="G601" s="50">
        <f t="shared" si="402"/>
        <v>0</v>
      </c>
      <c r="H601" s="50">
        <f t="shared" si="402"/>
        <v>14</v>
      </c>
      <c r="I601" s="50">
        <f t="shared" si="402"/>
        <v>0</v>
      </c>
      <c r="J601" s="50">
        <f t="shared" si="402"/>
        <v>0</v>
      </c>
      <c r="K601" s="50">
        <f t="shared" si="402"/>
        <v>0</v>
      </c>
      <c r="L601" s="50">
        <f t="shared" si="402"/>
        <v>0</v>
      </c>
      <c r="M601" s="50">
        <f t="shared" si="402"/>
        <v>0</v>
      </c>
      <c r="N601" s="50">
        <f t="shared" si="402"/>
        <v>0</v>
      </c>
      <c r="O601" s="39">
        <f t="shared" si="392"/>
        <v>0</v>
      </c>
      <c r="P601" s="39">
        <f t="shared" si="393"/>
        <v>0</v>
      </c>
      <c r="Q601" s="50">
        <f t="shared" si="402"/>
        <v>0</v>
      </c>
      <c r="R601" s="50">
        <f t="shared" si="402"/>
        <v>0</v>
      </c>
      <c r="S601" s="50">
        <f t="shared" si="402"/>
        <v>0</v>
      </c>
      <c r="T601" s="50">
        <f t="shared" si="402"/>
        <v>0</v>
      </c>
      <c r="U601" s="50">
        <f t="shared" si="402"/>
        <v>0</v>
      </c>
      <c r="V601" s="50">
        <f t="shared" si="402"/>
        <v>0</v>
      </c>
    </row>
    <row r="602" spans="1:25" ht="19.5" customHeight="1">
      <c r="A602" s="56"/>
      <c r="B602" s="42" t="s">
        <v>310</v>
      </c>
      <c r="C602" s="43">
        <v>70</v>
      </c>
      <c r="D602" s="44">
        <v>0</v>
      </c>
      <c r="E602" s="45"/>
      <c r="F602" s="45"/>
      <c r="G602" s="45">
        <v>0</v>
      </c>
      <c r="H602" s="45">
        <v>14</v>
      </c>
      <c r="I602" s="45">
        <v>0</v>
      </c>
      <c r="J602" s="45">
        <v>0</v>
      </c>
      <c r="K602" s="45">
        <v>0</v>
      </c>
      <c r="L602" s="45">
        <v>0</v>
      </c>
      <c r="M602" s="45">
        <v>0</v>
      </c>
      <c r="N602" s="45">
        <v>0</v>
      </c>
      <c r="O602" s="39">
        <f t="shared" si="392"/>
        <v>0</v>
      </c>
      <c r="P602" s="39">
        <f t="shared" si="393"/>
        <v>0</v>
      </c>
      <c r="Q602" s="45">
        <v>0</v>
      </c>
      <c r="R602" s="45">
        <v>0</v>
      </c>
      <c r="S602" s="45">
        <v>0</v>
      </c>
      <c r="T602" s="45">
        <v>0</v>
      </c>
      <c r="U602" s="45">
        <v>0</v>
      </c>
      <c r="V602" s="45">
        <v>0</v>
      </c>
    </row>
    <row r="603" spans="1:25" ht="14.25">
      <c r="A603" s="97">
        <v>2</v>
      </c>
      <c r="B603" s="106" t="s">
        <v>447</v>
      </c>
      <c r="C603" s="107">
        <v>66.02</v>
      </c>
      <c r="D603" s="108">
        <f t="shared" ref="D603:N603" si="403">D604+D616+D653</f>
        <v>23408</v>
      </c>
      <c r="E603" s="108">
        <f t="shared" si="403"/>
        <v>31656</v>
      </c>
      <c r="F603" s="108">
        <f t="shared" si="403"/>
        <v>42571</v>
      </c>
      <c r="G603" s="108">
        <f t="shared" si="403"/>
        <v>5660</v>
      </c>
      <c r="H603" s="108">
        <f t="shared" si="403"/>
        <v>208027</v>
      </c>
      <c r="I603" s="108">
        <f t="shared" si="403"/>
        <v>18954</v>
      </c>
      <c r="J603" s="108">
        <f t="shared" si="403"/>
        <v>18954</v>
      </c>
      <c r="K603" s="108">
        <f t="shared" si="403"/>
        <v>10326</v>
      </c>
      <c r="L603" s="108">
        <f t="shared" si="403"/>
        <v>2487</v>
      </c>
      <c r="M603" s="108">
        <f t="shared" si="403"/>
        <v>2818</v>
      </c>
      <c r="N603" s="108">
        <f t="shared" si="403"/>
        <v>3323</v>
      </c>
      <c r="O603" s="39">
        <f t="shared" si="392"/>
        <v>18954</v>
      </c>
      <c r="P603" s="39">
        <f t="shared" si="393"/>
        <v>0</v>
      </c>
      <c r="Q603" s="135">
        <f t="shared" ref="Q603:V603" si="404">Q604+Q616+Q653</f>
        <v>9285</v>
      </c>
      <c r="R603" s="135">
        <f t="shared" si="404"/>
        <v>9285</v>
      </c>
      <c r="S603" s="135">
        <f t="shared" si="404"/>
        <v>9285</v>
      </c>
      <c r="T603" s="135">
        <f t="shared" si="404"/>
        <v>9285</v>
      </c>
      <c r="U603" s="135">
        <f t="shared" si="404"/>
        <v>9285</v>
      </c>
      <c r="V603" s="135">
        <f t="shared" si="404"/>
        <v>9285</v>
      </c>
      <c r="Y603" s="6" t="s">
        <v>306</v>
      </c>
    </row>
    <row r="604" spans="1:25" ht="14.25">
      <c r="A604" s="56" t="s">
        <v>448</v>
      </c>
      <c r="B604" s="136" t="s">
        <v>449</v>
      </c>
      <c r="C604" s="114" t="s">
        <v>450</v>
      </c>
      <c r="D604" s="129">
        <f t="shared" ref="D604:N604" si="405">D605+D609</f>
        <v>17610</v>
      </c>
      <c r="E604" s="129">
        <f t="shared" si="405"/>
        <v>25258</v>
      </c>
      <c r="F604" s="129">
        <f t="shared" si="405"/>
        <v>35522</v>
      </c>
      <c r="G604" s="129">
        <f t="shared" si="405"/>
        <v>0</v>
      </c>
      <c r="H604" s="129">
        <f t="shared" si="405"/>
        <v>201742</v>
      </c>
      <c r="I604" s="129">
        <f t="shared" si="405"/>
        <v>12669</v>
      </c>
      <c r="J604" s="129">
        <f t="shared" si="405"/>
        <v>12669</v>
      </c>
      <c r="K604" s="129">
        <f t="shared" si="405"/>
        <v>8648</v>
      </c>
      <c r="L604" s="129">
        <f t="shared" si="405"/>
        <v>900</v>
      </c>
      <c r="M604" s="129">
        <f t="shared" si="405"/>
        <v>1270</v>
      </c>
      <c r="N604" s="129">
        <f t="shared" si="405"/>
        <v>1851</v>
      </c>
      <c r="O604" s="39">
        <f t="shared" si="392"/>
        <v>12669</v>
      </c>
      <c r="P604" s="39">
        <f t="shared" si="393"/>
        <v>0</v>
      </c>
      <c r="Q604" s="129">
        <f t="shared" ref="Q604:V604" si="406">Q605+Q609</f>
        <v>3000</v>
      </c>
      <c r="R604" s="129">
        <f t="shared" si="406"/>
        <v>3000</v>
      </c>
      <c r="S604" s="129">
        <f t="shared" si="406"/>
        <v>3000</v>
      </c>
      <c r="T604" s="129">
        <f t="shared" si="406"/>
        <v>3000</v>
      </c>
      <c r="U604" s="129">
        <f t="shared" si="406"/>
        <v>3000</v>
      </c>
      <c r="V604" s="129">
        <f t="shared" si="406"/>
        <v>3000</v>
      </c>
    </row>
    <row r="605" spans="1:25" ht="14.25">
      <c r="A605" s="56"/>
      <c r="B605" s="41" t="s">
        <v>244</v>
      </c>
      <c r="C605" s="43"/>
      <c r="D605" s="98">
        <f t="shared" ref="D605:V607" si="407">D606</f>
        <v>7226</v>
      </c>
      <c r="E605" s="98">
        <f t="shared" si="407"/>
        <v>7000</v>
      </c>
      <c r="F605" s="98">
        <f t="shared" si="407"/>
        <v>8269</v>
      </c>
      <c r="G605" s="98">
        <f t="shared" si="407"/>
        <v>0</v>
      </c>
      <c r="H605" s="98">
        <f t="shared" si="407"/>
        <v>17843</v>
      </c>
      <c r="I605" s="98">
        <f t="shared" si="407"/>
        <v>4670</v>
      </c>
      <c r="J605" s="98">
        <f t="shared" si="407"/>
        <v>4670</v>
      </c>
      <c r="K605" s="98">
        <f t="shared" si="407"/>
        <v>1500</v>
      </c>
      <c r="L605" s="98">
        <f t="shared" si="407"/>
        <v>500</v>
      </c>
      <c r="M605" s="98">
        <f t="shared" si="407"/>
        <v>1270</v>
      </c>
      <c r="N605" s="98">
        <f t="shared" si="407"/>
        <v>1400</v>
      </c>
      <c r="O605" s="39">
        <f t="shared" si="392"/>
        <v>4670</v>
      </c>
      <c r="P605" s="39">
        <f t="shared" si="393"/>
        <v>0</v>
      </c>
      <c r="Q605" s="98">
        <f t="shared" si="407"/>
        <v>3000</v>
      </c>
      <c r="R605" s="98">
        <f t="shared" si="407"/>
        <v>3000</v>
      </c>
      <c r="S605" s="98">
        <f t="shared" si="407"/>
        <v>3000</v>
      </c>
      <c r="T605" s="98">
        <f t="shared" si="407"/>
        <v>3000</v>
      </c>
      <c r="U605" s="98">
        <f t="shared" si="407"/>
        <v>3000</v>
      </c>
      <c r="V605" s="98">
        <f t="shared" si="407"/>
        <v>3000</v>
      </c>
    </row>
    <row r="606" spans="1:25" ht="14.25">
      <c r="A606" s="56"/>
      <c r="B606" s="42" t="s">
        <v>245</v>
      </c>
      <c r="C606" s="43">
        <v>1</v>
      </c>
      <c r="D606" s="50">
        <f t="shared" si="407"/>
        <v>7226</v>
      </c>
      <c r="E606" s="50">
        <f t="shared" si="407"/>
        <v>7000</v>
      </c>
      <c r="F606" s="50">
        <f t="shared" si="407"/>
        <v>8269</v>
      </c>
      <c r="G606" s="50">
        <f t="shared" si="407"/>
        <v>0</v>
      </c>
      <c r="H606" s="50">
        <f t="shared" si="407"/>
        <v>17843</v>
      </c>
      <c r="I606" s="50">
        <f t="shared" si="407"/>
        <v>4670</v>
      </c>
      <c r="J606" s="50">
        <f t="shared" si="407"/>
        <v>4670</v>
      </c>
      <c r="K606" s="50">
        <f t="shared" si="407"/>
        <v>1500</v>
      </c>
      <c r="L606" s="50">
        <f t="shared" si="407"/>
        <v>500</v>
      </c>
      <c r="M606" s="50">
        <f t="shared" si="407"/>
        <v>1270</v>
      </c>
      <c r="N606" s="50">
        <f t="shared" si="407"/>
        <v>1400</v>
      </c>
      <c r="O606" s="39">
        <f t="shared" si="392"/>
        <v>4670</v>
      </c>
      <c r="P606" s="39">
        <f t="shared" si="393"/>
        <v>0</v>
      </c>
      <c r="Q606" s="50">
        <f t="shared" si="407"/>
        <v>3000</v>
      </c>
      <c r="R606" s="50">
        <f t="shared" si="407"/>
        <v>3000</v>
      </c>
      <c r="S606" s="50">
        <f t="shared" si="407"/>
        <v>3000</v>
      </c>
      <c r="T606" s="50">
        <f t="shared" si="407"/>
        <v>3000</v>
      </c>
      <c r="U606" s="50">
        <f t="shared" si="407"/>
        <v>3000</v>
      </c>
      <c r="V606" s="50">
        <f t="shared" si="407"/>
        <v>3000</v>
      </c>
    </row>
    <row r="607" spans="1:25" ht="14.25">
      <c r="A607" s="56"/>
      <c r="B607" s="42" t="s">
        <v>451</v>
      </c>
      <c r="C607" s="34" t="s">
        <v>452</v>
      </c>
      <c r="D607" s="50">
        <f t="shared" si="407"/>
        <v>7226</v>
      </c>
      <c r="E607" s="50">
        <f t="shared" si="407"/>
        <v>7000</v>
      </c>
      <c r="F607" s="50">
        <f t="shared" si="407"/>
        <v>8269</v>
      </c>
      <c r="G607" s="50">
        <f t="shared" si="407"/>
        <v>0</v>
      </c>
      <c r="H607" s="50">
        <f t="shared" si="407"/>
        <v>17843</v>
      </c>
      <c r="I607" s="50">
        <f t="shared" si="407"/>
        <v>4670</v>
      </c>
      <c r="J607" s="50">
        <f t="shared" si="407"/>
        <v>4670</v>
      </c>
      <c r="K607" s="50">
        <f t="shared" si="407"/>
        <v>1500</v>
      </c>
      <c r="L607" s="50">
        <f t="shared" si="407"/>
        <v>500</v>
      </c>
      <c r="M607" s="50">
        <f t="shared" si="407"/>
        <v>1270</v>
      </c>
      <c r="N607" s="50">
        <f t="shared" si="407"/>
        <v>1400</v>
      </c>
      <c r="O607" s="39">
        <f t="shared" si="392"/>
        <v>4670</v>
      </c>
      <c r="P607" s="39">
        <f t="shared" si="393"/>
        <v>0</v>
      </c>
      <c r="Q607" s="50">
        <f t="shared" si="407"/>
        <v>3000</v>
      </c>
      <c r="R607" s="50">
        <f t="shared" si="407"/>
        <v>3000</v>
      </c>
      <c r="S607" s="50">
        <f t="shared" si="407"/>
        <v>3000</v>
      </c>
      <c r="T607" s="50">
        <f t="shared" si="407"/>
        <v>3000</v>
      </c>
      <c r="U607" s="50">
        <f t="shared" si="407"/>
        <v>3000</v>
      </c>
      <c r="V607" s="50">
        <f t="shared" si="407"/>
        <v>3000</v>
      </c>
    </row>
    <row r="608" spans="1:25" ht="14.25">
      <c r="A608" s="56"/>
      <c r="B608" s="42" t="s">
        <v>453</v>
      </c>
      <c r="C608" s="34" t="s">
        <v>454</v>
      </c>
      <c r="D608" s="44">
        <v>7226</v>
      </c>
      <c r="E608" s="45">
        <v>7000</v>
      </c>
      <c r="F608" s="45">
        <v>8269</v>
      </c>
      <c r="G608" s="45"/>
      <c r="H608" s="45">
        <v>17843</v>
      </c>
      <c r="I608" s="45">
        <f>4000+670</f>
        <v>4670</v>
      </c>
      <c r="J608" s="45">
        <v>4670</v>
      </c>
      <c r="K608" s="45">
        <f>1000+500</f>
        <v>1500</v>
      </c>
      <c r="L608" s="45">
        <v>500</v>
      </c>
      <c r="M608" s="45">
        <f>1000-400+670</f>
        <v>1270</v>
      </c>
      <c r="N608" s="45">
        <f>1000+400</f>
        <v>1400</v>
      </c>
      <c r="O608" s="39">
        <f t="shared" si="392"/>
        <v>4670</v>
      </c>
      <c r="P608" s="39">
        <f t="shared" si="393"/>
        <v>0</v>
      </c>
      <c r="Q608" s="45">
        <v>3000</v>
      </c>
      <c r="R608" s="45">
        <v>3000</v>
      </c>
      <c r="S608" s="45">
        <v>3000</v>
      </c>
      <c r="T608" s="45">
        <v>3000</v>
      </c>
      <c r="U608" s="45">
        <v>3000</v>
      </c>
      <c r="V608" s="45">
        <v>3000</v>
      </c>
    </row>
    <row r="609" spans="1:24" ht="14.25">
      <c r="A609" s="56"/>
      <c r="B609" s="41" t="s">
        <v>257</v>
      </c>
      <c r="C609" s="43"/>
      <c r="D609" s="50">
        <f t="shared" ref="D609:V609" si="408">D610+D611</f>
        <v>10384</v>
      </c>
      <c r="E609" s="50">
        <f t="shared" si="408"/>
        <v>18258</v>
      </c>
      <c r="F609" s="50">
        <f t="shared" si="408"/>
        <v>27253</v>
      </c>
      <c r="G609" s="50">
        <f t="shared" si="408"/>
        <v>0</v>
      </c>
      <c r="H609" s="50">
        <f t="shared" si="408"/>
        <v>183899</v>
      </c>
      <c r="I609" s="50">
        <f t="shared" si="408"/>
        <v>7999</v>
      </c>
      <c r="J609" s="50">
        <f t="shared" si="408"/>
        <v>7999</v>
      </c>
      <c r="K609" s="50">
        <f t="shared" si="408"/>
        <v>7148</v>
      </c>
      <c r="L609" s="50">
        <f t="shared" si="408"/>
        <v>400</v>
      </c>
      <c r="M609" s="50">
        <f t="shared" si="408"/>
        <v>0</v>
      </c>
      <c r="N609" s="50">
        <f t="shared" si="408"/>
        <v>451</v>
      </c>
      <c r="O609" s="39">
        <f t="shared" si="392"/>
        <v>7999</v>
      </c>
      <c r="P609" s="39">
        <f t="shared" si="393"/>
        <v>0</v>
      </c>
      <c r="Q609" s="50">
        <f t="shared" ref="Q609" si="409">Q610+Q611</f>
        <v>0</v>
      </c>
      <c r="R609" s="50">
        <f t="shared" si="408"/>
        <v>0</v>
      </c>
      <c r="S609" s="50">
        <f t="shared" si="408"/>
        <v>0</v>
      </c>
      <c r="T609" s="50">
        <f t="shared" si="408"/>
        <v>0</v>
      </c>
      <c r="U609" s="50">
        <f t="shared" si="408"/>
        <v>0</v>
      </c>
      <c r="V609" s="50">
        <f t="shared" si="408"/>
        <v>0</v>
      </c>
    </row>
    <row r="610" spans="1:24" ht="16.5" customHeight="1">
      <c r="A610" s="56"/>
      <c r="B610" s="42" t="s">
        <v>400</v>
      </c>
      <c r="C610" s="43" t="s">
        <v>260</v>
      </c>
      <c r="D610" s="44">
        <v>10384</v>
      </c>
      <c r="E610" s="45">
        <v>18258</v>
      </c>
      <c r="F610" s="45">
        <v>27253</v>
      </c>
      <c r="G610" s="45"/>
      <c r="H610" s="45">
        <v>183899</v>
      </c>
      <c r="I610" s="45">
        <f>7606+310+83</f>
        <v>7999</v>
      </c>
      <c r="J610" s="45">
        <f>7606+310+83</f>
        <v>7999</v>
      </c>
      <c r="K610" s="45">
        <f>2155+3600+1000+310+83</f>
        <v>7148</v>
      </c>
      <c r="L610" s="45">
        <f>1400-1000</f>
        <v>400</v>
      </c>
      <c r="M610" s="45">
        <v>0</v>
      </c>
      <c r="N610" s="45">
        <v>451</v>
      </c>
      <c r="O610" s="39">
        <f t="shared" si="392"/>
        <v>7999</v>
      </c>
      <c r="P610" s="39">
        <f t="shared" si="393"/>
        <v>0</v>
      </c>
      <c r="Q610" s="45">
        <v>0</v>
      </c>
      <c r="R610" s="45">
        <v>0</v>
      </c>
      <c r="S610" s="45">
        <v>0</v>
      </c>
      <c r="T610" s="45">
        <v>0</v>
      </c>
      <c r="U610" s="45">
        <v>0</v>
      </c>
      <c r="V610" s="45">
        <v>0</v>
      </c>
    </row>
    <row r="611" spans="1:24" ht="28.5" hidden="1" customHeight="1">
      <c r="A611" s="56"/>
      <c r="B611" s="42" t="s">
        <v>261</v>
      </c>
      <c r="C611" s="43" t="s">
        <v>262</v>
      </c>
      <c r="D611" s="44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39">
        <f t="shared" si="392"/>
        <v>0</v>
      </c>
      <c r="P611" s="39">
        <f t="shared" si="393"/>
        <v>0</v>
      </c>
      <c r="Q611" s="45"/>
      <c r="R611" s="45"/>
      <c r="S611" s="45"/>
      <c r="T611" s="45"/>
      <c r="U611" s="45"/>
      <c r="V611" s="45"/>
    </row>
    <row r="612" spans="1:24" ht="28.5" hidden="1" customHeight="1">
      <c r="A612" s="56"/>
      <c r="B612" s="42"/>
      <c r="C612" s="43"/>
      <c r="D612" s="44"/>
      <c r="E612" s="45"/>
      <c r="F612" s="45"/>
      <c r="G612" s="45"/>
      <c r="H612" s="45"/>
      <c r="I612" s="45"/>
      <c r="J612" s="45"/>
      <c r="K612" s="45"/>
      <c r="L612" s="45"/>
      <c r="M612" s="45"/>
      <c r="N612" s="45"/>
      <c r="O612" s="39">
        <f t="shared" si="392"/>
        <v>0</v>
      </c>
      <c r="P612" s="39">
        <f t="shared" si="393"/>
        <v>0</v>
      </c>
      <c r="Q612" s="45"/>
      <c r="R612" s="45"/>
      <c r="S612" s="45"/>
      <c r="T612" s="45"/>
      <c r="U612" s="45"/>
      <c r="V612" s="45"/>
    </row>
    <row r="613" spans="1:24" ht="28.5" hidden="1" customHeight="1">
      <c r="A613" s="56"/>
      <c r="B613" s="42"/>
      <c r="C613" s="43"/>
      <c r="D613" s="44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39">
        <f t="shared" si="392"/>
        <v>0</v>
      </c>
      <c r="P613" s="39">
        <f t="shared" si="393"/>
        <v>0</v>
      </c>
      <c r="Q613" s="45"/>
      <c r="R613" s="45"/>
      <c r="S613" s="45"/>
      <c r="T613" s="45"/>
      <c r="U613" s="45"/>
      <c r="V613" s="45"/>
    </row>
    <row r="614" spans="1:24" ht="28.5" hidden="1" customHeight="1">
      <c r="A614" s="56"/>
      <c r="B614" s="42"/>
      <c r="C614" s="43"/>
      <c r="D614" s="44"/>
      <c r="E614" s="45"/>
      <c r="F614" s="45"/>
      <c r="G614" s="45"/>
      <c r="H614" s="45"/>
      <c r="I614" s="45"/>
      <c r="J614" s="45"/>
      <c r="K614" s="45"/>
      <c r="L614" s="45"/>
      <c r="M614" s="45"/>
      <c r="N614" s="45"/>
      <c r="O614" s="39">
        <f t="shared" si="392"/>
        <v>0</v>
      </c>
      <c r="P614" s="39">
        <f t="shared" si="393"/>
        <v>0</v>
      </c>
      <c r="Q614" s="45"/>
      <c r="R614" s="45"/>
      <c r="S614" s="45"/>
      <c r="T614" s="45"/>
      <c r="U614" s="45"/>
      <c r="V614" s="45"/>
    </row>
    <row r="615" spans="1:24" ht="28.5" hidden="1" customHeight="1">
      <c r="A615" s="56"/>
      <c r="B615" s="42"/>
      <c r="C615" s="43"/>
      <c r="D615" s="44"/>
      <c r="E615" s="45"/>
      <c r="F615" s="45"/>
      <c r="G615" s="45"/>
      <c r="H615" s="45"/>
      <c r="I615" s="45"/>
      <c r="J615" s="45"/>
      <c r="K615" s="45"/>
      <c r="L615" s="45"/>
      <c r="M615" s="45"/>
      <c r="N615" s="45"/>
      <c r="O615" s="39">
        <f t="shared" si="392"/>
        <v>0</v>
      </c>
      <c r="P615" s="39">
        <f t="shared" si="393"/>
        <v>0</v>
      </c>
      <c r="Q615" s="45"/>
      <c r="R615" s="45"/>
      <c r="S615" s="45"/>
      <c r="T615" s="45"/>
      <c r="U615" s="45"/>
      <c r="V615" s="45"/>
    </row>
    <row r="616" spans="1:24" ht="25.5" customHeight="1">
      <c r="A616" s="56" t="s">
        <v>455</v>
      </c>
      <c r="B616" s="23" t="s">
        <v>456</v>
      </c>
      <c r="C616" s="43" t="s">
        <v>457</v>
      </c>
      <c r="D616" s="98">
        <f t="shared" ref="D616:V619" si="410">D621+D628+D634+D641+D647</f>
        <v>5715</v>
      </c>
      <c r="E616" s="98">
        <f t="shared" si="410"/>
        <v>6398</v>
      </c>
      <c r="F616" s="98">
        <f t="shared" si="410"/>
        <v>7049</v>
      </c>
      <c r="G616" s="98">
        <f t="shared" si="410"/>
        <v>5660</v>
      </c>
      <c r="H616" s="98">
        <f t="shared" si="410"/>
        <v>6285</v>
      </c>
      <c r="I616" s="98">
        <f t="shared" si="410"/>
        <v>6285</v>
      </c>
      <c r="J616" s="98">
        <f t="shared" si="410"/>
        <v>6285</v>
      </c>
      <c r="K616" s="98">
        <f t="shared" si="410"/>
        <v>1678</v>
      </c>
      <c r="L616" s="98">
        <f t="shared" si="410"/>
        <v>1587</v>
      </c>
      <c r="M616" s="98">
        <f t="shared" si="410"/>
        <v>1548</v>
      </c>
      <c r="N616" s="98">
        <f t="shared" si="410"/>
        <v>1472</v>
      </c>
      <c r="O616" s="39">
        <f t="shared" si="392"/>
        <v>6285</v>
      </c>
      <c r="P616" s="39">
        <f t="shared" si="393"/>
        <v>0</v>
      </c>
      <c r="Q616" s="98">
        <f t="shared" ref="Q616:Q619" si="411">Q621+Q628+Q634+Q641+Q647</f>
        <v>6285</v>
      </c>
      <c r="R616" s="98">
        <f t="shared" si="410"/>
        <v>6285</v>
      </c>
      <c r="S616" s="98">
        <f t="shared" si="410"/>
        <v>6285</v>
      </c>
      <c r="T616" s="98">
        <f t="shared" si="410"/>
        <v>6285</v>
      </c>
      <c r="U616" s="98">
        <f t="shared" si="410"/>
        <v>6285</v>
      </c>
      <c r="V616" s="98">
        <f t="shared" si="410"/>
        <v>6285</v>
      </c>
    </row>
    <row r="617" spans="1:24" ht="14.25">
      <c r="A617" s="56"/>
      <c r="B617" s="41" t="s">
        <v>244</v>
      </c>
      <c r="C617" s="43"/>
      <c r="D617" s="98">
        <f t="shared" si="410"/>
        <v>5715</v>
      </c>
      <c r="E617" s="98">
        <f t="shared" si="410"/>
        <v>6398</v>
      </c>
      <c r="F617" s="98">
        <f t="shared" si="410"/>
        <v>7049</v>
      </c>
      <c r="G617" s="98">
        <f t="shared" si="410"/>
        <v>5660</v>
      </c>
      <c r="H617" s="98">
        <f t="shared" si="410"/>
        <v>6285</v>
      </c>
      <c r="I617" s="98">
        <f t="shared" si="410"/>
        <v>6285</v>
      </c>
      <c r="J617" s="98">
        <f t="shared" si="410"/>
        <v>6285</v>
      </c>
      <c r="K617" s="98">
        <f t="shared" si="410"/>
        <v>1678</v>
      </c>
      <c r="L617" s="98">
        <f t="shared" si="410"/>
        <v>1587</v>
      </c>
      <c r="M617" s="98">
        <f t="shared" si="410"/>
        <v>1548</v>
      </c>
      <c r="N617" s="98">
        <f t="shared" si="410"/>
        <v>1472</v>
      </c>
      <c r="O617" s="39">
        <f t="shared" si="392"/>
        <v>6285</v>
      </c>
      <c r="P617" s="39">
        <f t="shared" si="393"/>
        <v>0</v>
      </c>
      <c r="Q617" s="98">
        <f t="shared" si="411"/>
        <v>6285</v>
      </c>
      <c r="R617" s="98">
        <f t="shared" si="410"/>
        <v>6285</v>
      </c>
      <c r="S617" s="98">
        <f t="shared" si="410"/>
        <v>6285</v>
      </c>
      <c r="T617" s="98">
        <f t="shared" si="410"/>
        <v>6285</v>
      </c>
      <c r="U617" s="98">
        <f t="shared" si="410"/>
        <v>6285</v>
      </c>
      <c r="V617" s="98">
        <f t="shared" si="410"/>
        <v>6285</v>
      </c>
      <c r="X617" s="143"/>
    </row>
    <row r="618" spans="1:24" ht="14.25">
      <c r="A618" s="56"/>
      <c r="B618" s="42" t="s">
        <v>245</v>
      </c>
      <c r="C618" s="43"/>
      <c r="D618" s="50">
        <f t="shared" si="410"/>
        <v>5739</v>
      </c>
      <c r="E618" s="50">
        <f t="shared" si="410"/>
        <v>6398</v>
      </c>
      <c r="F618" s="50">
        <f t="shared" si="410"/>
        <v>7058</v>
      </c>
      <c r="G618" s="50">
        <f t="shared" si="410"/>
        <v>5669</v>
      </c>
      <c r="H618" s="50">
        <f t="shared" si="410"/>
        <v>6285</v>
      </c>
      <c r="I618" s="50">
        <f t="shared" si="410"/>
        <v>6285</v>
      </c>
      <c r="J618" s="50">
        <f t="shared" si="410"/>
        <v>6285</v>
      </c>
      <c r="K618" s="50">
        <f t="shared" si="410"/>
        <v>1678</v>
      </c>
      <c r="L618" s="50">
        <f t="shared" si="410"/>
        <v>1587</v>
      </c>
      <c r="M618" s="50">
        <f t="shared" si="410"/>
        <v>1548</v>
      </c>
      <c r="N618" s="50">
        <f t="shared" si="410"/>
        <v>1472</v>
      </c>
      <c r="O618" s="39">
        <f t="shared" si="392"/>
        <v>6285</v>
      </c>
      <c r="P618" s="39">
        <f t="shared" si="393"/>
        <v>0</v>
      </c>
      <c r="Q618" s="50">
        <f t="shared" si="411"/>
        <v>6285</v>
      </c>
      <c r="R618" s="50">
        <f t="shared" si="410"/>
        <v>6285</v>
      </c>
      <c r="S618" s="50">
        <f t="shared" si="410"/>
        <v>6285</v>
      </c>
      <c r="T618" s="50">
        <f t="shared" si="410"/>
        <v>6285</v>
      </c>
      <c r="U618" s="50">
        <f t="shared" si="410"/>
        <v>6285</v>
      </c>
      <c r="V618" s="50">
        <f t="shared" si="410"/>
        <v>6285</v>
      </c>
    </row>
    <row r="619" spans="1:24" ht="14.25">
      <c r="A619" s="56"/>
      <c r="B619" s="42" t="s">
        <v>458</v>
      </c>
      <c r="C619" s="43" t="s">
        <v>459</v>
      </c>
      <c r="D619" s="50">
        <f t="shared" si="410"/>
        <v>5739</v>
      </c>
      <c r="E619" s="50">
        <f t="shared" si="410"/>
        <v>6398</v>
      </c>
      <c r="F619" s="50">
        <f t="shared" si="410"/>
        <v>7058</v>
      </c>
      <c r="G619" s="50">
        <f t="shared" si="410"/>
        <v>5669</v>
      </c>
      <c r="H619" s="50">
        <f t="shared" si="410"/>
        <v>6285</v>
      </c>
      <c r="I619" s="50">
        <f t="shared" si="410"/>
        <v>6285</v>
      </c>
      <c r="J619" s="50">
        <f t="shared" si="410"/>
        <v>6285</v>
      </c>
      <c r="K619" s="50">
        <f t="shared" si="410"/>
        <v>1678</v>
      </c>
      <c r="L619" s="50">
        <f t="shared" si="410"/>
        <v>1587</v>
      </c>
      <c r="M619" s="50">
        <f t="shared" si="410"/>
        <v>1548</v>
      </c>
      <c r="N619" s="50">
        <f t="shared" si="410"/>
        <v>1472</v>
      </c>
      <c r="O619" s="39">
        <f t="shared" si="392"/>
        <v>6285</v>
      </c>
      <c r="P619" s="39">
        <f t="shared" si="393"/>
        <v>0</v>
      </c>
      <c r="Q619" s="50">
        <f t="shared" si="411"/>
        <v>6285</v>
      </c>
      <c r="R619" s="50">
        <f t="shared" si="410"/>
        <v>6285</v>
      </c>
      <c r="S619" s="50">
        <f t="shared" si="410"/>
        <v>6285</v>
      </c>
      <c r="T619" s="50">
        <f t="shared" si="410"/>
        <v>6285</v>
      </c>
      <c r="U619" s="50">
        <f t="shared" si="410"/>
        <v>6285</v>
      </c>
      <c r="V619" s="50">
        <f t="shared" si="410"/>
        <v>6285</v>
      </c>
    </row>
    <row r="620" spans="1:24" ht="19.5" hidden="1" customHeight="1">
      <c r="A620" s="56"/>
      <c r="B620" s="42" t="s">
        <v>256</v>
      </c>
      <c r="C620" s="43" t="s">
        <v>355</v>
      </c>
      <c r="D620" s="50">
        <f>D627+D640</f>
        <v>-24</v>
      </c>
      <c r="E620" s="50">
        <f t="shared" ref="E620:V620" si="412">E627+E640</f>
        <v>0</v>
      </c>
      <c r="F620" s="50">
        <f t="shared" si="412"/>
        <v>-9</v>
      </c>
      <c r="G620" s="50">
        <f t="shared" si="412"/>
        <v>-9</v>
      </c>
      <c r="H620" s="50">
        <f t="shared" si="412"/>
        <v>0</v>
      </c>
      <c r="I620" s="50">
        <f t="shared" si="412"/>
        <v>0</v>
      </c>
      <c r="J620" s="50">
        <f t="shared" si="412"/>
        <v>0</v>
      </c>
      <c r="K620" s="50">
        <f t="shared" si="412"/>
        <v>0</v>
      </c>
      <c r="L620" s="50">
        <f t="shared" si="412"/>
        <v>0</v>
      </c>
      <c r="M620" s="50">
        <f t="shared" si="412"/>
        <v>0</v>
      </c>
      <c r="N620" s="50">
        <f t="shared" si="412"/>
        <v>0</v>
      </c>
      <c r="O620" s="39">
        <f t="shared" si="392"/>
        <v>0</v>
      </c>
      <c r="P620" s="39">
        <f t="shared" si="393"/>
        <v>0</v>
      </c>
      <c r="Q620" s="50">
        <f t="shared" si="412"/>
        <v>0</v>
      </c>
      <c r="R620" s="50">
        <f t="shared" si="412"/>
        <v>0</v>
      </c>
      <c r="S620" s="50">
        <f t="shared" si="412"/>
        <v>0</v>
      </c>
      <c r="T620" s="50">
        <f t="shared" si="412"/>
        <v>0</v>
      </c>
      <c r="U620" s="50">
        <f t="shared" si="412"/>
        <v>0</v>
      </c>
      <c r="V620" s="50">
        <f t="shared" si="412"/>
        <v>0</v>
      </c>
    </row>
    <row r="621" spans="1:24" ht="28.5" customHeight="1">
      <c r="A621" s="56" t="s">
        <v>460</v>
      </c>
      <c r="B621" s="127" t="s">
        <v>461</v>
      </c>
      <c r="C621" s="114" t="s">
        <v>457</v>
      </c>
      <c r="D621" s="129">
        <f t="shared" ref="D621:V623" si="413">D622</f>
        <v>1336</v>
      </c>
      <c r="E621" s="129">
        <f t="shared" si="413"/>
        <v>1390</v>
      </c>
      <c r="F621" s="129">
        <f t="shared" si="413"/>
        <v>1390</v>
      </c>
      <c r="G621" s="129">
        <f t="shared" si="413"/>
        <v>1327</v>
      </c>
      <c r="H621" s="129">
        <f t="shared" si="413"/>
        <v>1400</v>
      </c>
      <c r="I621" s="129">
        <f t="shared" si="413"/>
        <v>1400</v>
      </c>
      <c r="J621" s="129">
        <f t="shared" si="413"/>
        <v>1400</v>
      </c>
      <c r="K621" s="129">
        <f t="shared" si="413"/>
        <v>363</v>
      </c>
      <c r="L621" s="129">
        <f t="shared" si="413"/>
        <v>352</v>
      </c>
      <c r="M621" s="129">
        <f t="shared" si="413"/>
        <v>343</v>
      </c>
      <c r="N621" s="129">
        <f t="shared" si="413"/>
        <v>342</v>
      </c>
      <c r="O621" s="39">
        <f t="shared" si="392"/>
        <v>1400</v>
      </c>
      <c r="P621" s="39">
        <f t="shared" si="393"/>
        <v>0</v>
      </c>
      <c r="Q621" s="129">
        <f t="shared" si="413"/>
        <v>1400</v>
      </c>
      <c r="R621" s="129">
        <f t="shared" si="413"/>
        <v>1400</v>
      </c>
      <c r="S621" s="129">
        <f t="shared" si="413"/>
        <v>1400</v>
      </c>
      <c r="T621" s="129">
        <f t="shared" si="413"/>
        <v>1400</v>
      </c>
      <c r="U621" s="129">
        <f t="shared" si="413"/>
        <v>1400</v>
      </c>
      <c r="V621" s="129">
        <f t="shared" si="413"/>
        <v>1400</v>
      </c>
    </row>
    <row r="622" spans="1:24" ht="14.25">
      <c r="A622" s="56"/>
      <c r="B622" s="41" t="s">
        <v>244</v>
      </c>
      <c r="C622" s="43"/>
      <c r="D622" s="98">
        <f>D623+D627</f>
        <v>1336</v>
      </c>
      <c r="E622" s="98">
        <f t="shared" ref="E622:V622" si="414">E623+E627</f>
        <v>1390</v>
      </c>
      <c r="F622" s="98">
        <f t="shared" si="414"/>
        <v>1390</v>
      </c>
      <c r="G622" s="98">
        <f t="shared" si="414"/>
        <v>1327</v>
      </c>
      <c r="H622" s="98">
        <f t="shared" si="414"/>
        <v>1400</v>
      </c>
      <c r="I622" s="98">
        <f t="shared" si="414"/>
        <v>1400</v>
      </c>
      <c r="J622" s="98">
        <f t="shared" si="414"/>
        <v>1400</v>
      </c>
      <c r="K622" s="98">
        <f t="shared" si="414"/>
        <v>363</v>
      </c>
      <c r="L622" s="98">
        <f t="shared" si="414"/>
        <v>352</v>
      </c>
      <c r="M622" s="98">
        <f t="shared" si="414"/>
        <v>343</v>
      </c>
      <c r="N622" s="98">
        <f t="shared" si="414"/>
        <v>342</v>
      </c>
      <c r="O622" s="39">
        <f t="shared" si="392"/>
        <v>1400</v>
      </c>
      <c r="P622" s="39">
        <f t="shared" si="393"/>
        <v>0</v>
      </c>
      <c r="Q622" s="98">
        <f t="shared" si="414"/>
        <v>1400</v>
      </c>
      <c r="R622" s="98">
        <f t="shared" si="414"/>
        <v>1400</v>
      </c>
      <c r="S622" s="98">
        <f t="shared" si="414"/>
        <v>1400</v>
      </c>
      <c r="T622" s="98">
        <f t="shared" si="414"/>
        <v>1400</v>
      </c>
      <c r="U622" s="98">
        <f t="shared" si="414"/>
        <v>1400</v>
      </c>
      <c r="V622" s="98">
        <f t="shared" si="414"/>
        <v>1400</v>
      </c>
    </row>
    <row r="623" spans="1:24" ht="14.25">
      <c r="A623" s="56"/>
      <c r="B623" s="42" t="s">
        <v>245</v>
      </c>
      <c r="C623" s="43">
        <v>0.1</v>
      </c>
      <c r="D623" s="50">
        <f t="shared" si="413"/>
        <v>1341</v>
      </c>
      <c r="E623" s="50">
        <f t="shared" si="413"/>
        <v>1390</v>
      </c>
      <c r="F623" s="50">
        <f t="shared" si="413"/>
        <v>1399</v>
      </c>
      <c r="G623" s="50">
        <f t="shared" si="413"/>
        <v>1336</v>
      </c>
      <c r="H623" s="50">
        <f t="shared" si="413"/>
        <v>1400</v>
      </c>
      <c r="I623" s="50">
        <f t="shared" si="413"/>
        <v>1400</v>
      </c>
      <c r="J623" s="50">
        <f t="shared" si="413"/>
        <v>1400</v>
      </c>
      <c r="K623" s="50">
        <f t="shared" si="413"/>
        <v>363</v>
      </c>
      <c r="L623" s="50">
        <f t="shared" si="413"/>
        <v>352</v>
      </c>
      <c r="M623" s="50">
        <f t="shared" si="413"/>
        <v>343</v>
      </c>
      <c r="N623" s="50">
        <f t="shared" si="413"/>
        <v>342</v>
      </c>
      <c r="O623" s="39">
        <f t="shared" si="392"/>
        <v>1400</v>
      </c>
      <c r="P623" s="39">
        <f t="shared" si="393"/>
        <v>0</v>
      </c>
      <c r="Q623" s="50">
        <f t="shared" si="413"/>
        <v>1400</v>
      </c>
      <c r="R623" s="50">
        <f t="shared" si="413"/>
        <v>1400</v>
      </c>
      <c r="S623" s="50">
        <f t="shared" si="413"/>
        <v>1400</v>
      </c>
      <c r="T623" s="50">
        <f t="shared" si="413"/>
        <v>1400</v>
      </c>
      <c r="U623" s="50">
        <f t="shared" si="413"/>
        <v>1400</v>
      </c>
      <c r="V623" s="50">
        <f t="shared" si="413"/>
        <v>1400</v>
      </c>
    </row>
    <row r="624" spans="1:24" ht="14.25">
      <c r="A624" s="56"/>
      <c r="B624" s="42" t="s">
        <v>458</v>
      </c>
      <c r="C624" s="43" t="s">
        <v>459</v>
      </c>
      <c r="D624" s="50">
        <f t="shared" ref="D624:V624" si="415">D625+D626</f>
        <v>1341</v>
      </c>
      <c r="E624" s="50">
        <f t="shared" si="415"/>
        <v>1390</v>
      </c>
      <c r="F624" s="50">
        <f t="shared" si="415"/>
        <v>1399</v>
      </c>
      <c r="G624" s="50">
        <f t="shared" si="415"/>
        <v>1336</v>
      </c>
      <c r="H624" s="50">
        <f t="shared" si="415"/>
        <v>1400</v>
      </c>
      <c r="I624" s="50">
        <f t="shared" si="415"/>
        <v>1400</v>
      </c>
      <c r="J624" s="50">
        <f t="shared" si="415"/>
        <v>1400</v>
      </c>
      <c r="K624" s="50">
        <f t="shared" si="415"/>
        <v>363</v>
      </c>
      <c r="L624" s="50">
        <f t="shared" si="415"/>
        <v>352</v>
      </c>
      <c r="M624" s="50">
        <f t="shared" si="415"/>
        <v>343</v>
      </c>
      <c r="N624" s="50">
        <f t="shared" si="415"/>
        <v>342</v>
      </c>
      <c r="O624" s="39">
        <f t="shared" si="392"/>
        <v>1400</v>
      </c>
      <c r="P624" s="39">
        <f t="shared" si="393"/>
        <v>0</v>
      </c>
      <c r="Q624" s="50">
        <f t="shared" ref="Q624" si="416">Q625+Q626</f>
        <v>1400</v>
      </c>
      <c r="R624" s="50">
        <f t="shared" si="415"/>
        <v>1400</v>
      </c>
      <c r="S624" s="50">
        <f t="shared" si="415"/>
        <v>1400</v>
      </c>
      <c r="T624" s="50">
        <f t="shared" si="415"/>
        <v>1400</v>
      </c>
      <c r="U624" s="50">
        <f t="shared" si="415"/>
        <v>1400</v>
      </c>
      <c r="V624" s="50">
        <f t="shared" si="415"/>
        <v>1400</v>
      </c>
    </row>
    <row r="625" spans="1:22" ht="14.25">
      <c r="A625" s="56"/>
      <c r="B625" s="42" t="s">
        <v>246</v>
      </c>
      <c r="C625" s="43">
        <v>10</v>
      </c>
      <c r="D625" s="44">
        <v>1311</v>
      </c>
      <c r="E625" s="45">
        <v>1350</v>
      </c>
      <c r="F625" s="45">
        <v>1359</v>
      </c>
      <c r="G625" s="45">
        <v>1296</v>
      </c>
      <c r="H625" s="45">
        <v>1350</v>
      </c>
      <c r="I625" s="45">
        <v>1350</v>
      </c>
      <c r="J625" s="45">
        <v>1350</v>
      </c>
      <c r="K625" s="45">
        <v>350</v>
      </c>
      <c r="L625" s="45">
        <v>340</v>
      </c>
      <c r="M625" s="45">
        <v>330</v>
      </c>
      <c r="N625" s="45">
        <v>330</v>
      </c>
      <c r="O625" s="39">
        <f t="shared" si="392"/>
        <v>1350</v>
      </c>
      <c r="P625" s="39">
        <f t="shared" si="393"/>
        <v>0</v>
      </c>
      <c r="Q625" s="45">
        <v>1350</v>
      </c>
      <c r="R625" s="45">
        <v>1350</v>
      </c>
      <c r="S625" s="45">
        <v>1350</v>
      </c>
      <c r="T625" s="45">
        <v>1350</v>
      </c>
      <c r="U625" s="45">
        <v>1350</v>
      </c>
      <c r="V625" s="45">
        <v>1350</v>
      </c>
    </row>
    <row r="626" spans="1:22" ht="14.25">
      <c r="A626" s="56"/>
      <c r="B626" s="42" t="s">
        <v>247</v>
      </c>
      <c r="C626" s="43">
        <v>20</v>
      </c>
      <c r="D626" s="44">
        <v>30</v>
      </c>
      <c r="E626" s="45">
        <v>40</v>
      </c>
      <c r="F626" s="45">
        <v>40</v>
      </c>
      <c r="G626" s="45">
        <v>40</v>
      </c>
      <c r="H626" s="45">
        <v>50</v>
      </c>
      <c r="I626" s="45">
        <v>50</v>
      </c>
      <c r="J626" s="45">
        <v>50</v>
      </c>
      <c r="K626" s="45">
        <v>13</v>
      </c>
      <c r="L626" s="45">
        <v>12</v>
      </c>
      <c r="M626" s="45">
        <v>13</v>
      </c>
      <c r="N626" s="45">
        <v>12</v>
      </c>
      <c r="O626" s="39">
        <f t="shared" si="392"/>
        <v>50</v>
      </c>
      <c r="P626" s="39">
        <f t="shared" si="393"/>
        <v>0</v>
      </c>
      <c r="Q626" s="45">
        <v>50</v>
      </c>
      <c r="R626" s="45">
        <v>50</v>
      </c>
      <c r="S626" s="45">
        <v>50</v>
      </c>
      <c r="T626" s="45">
        <v>50</v>
      </c>
      <c r="U626" s="45">
        <v>50</v>
      </c>
      <c r="V626" s="45">
        <v>50</v>
      </c>
    </row>
    <row r="627" spans="1:22" ht="26.25" hidden="1" customHeight="1">
      <c r="A627" s="56"/>
      <c r="B627" s="67" t="s">
        <v>256</v>
      </c>
      <c r="C627" s="43" t="s">
        <v>355</v>
      </c>
      <c r="D627" s="44">
        <v>-5</v>
      </c>
      <c r="E627" s="45"/>
      <c r="F627" s="45">
        <v>-9</v>
      </c>
      <c r="G627" s="45">
        <v>-9</v>
      </c>
      <c r="H627" s="45"/>
      <c r="I627" s="45"/>
      <c r="J627" s="45"/>
      <c r="K627" s="45"/>
      <c r="L627" s="45"/>
      <c r="M627" s="45"/>
      <c r="N627" s="45"/>
      <c r="O627" s="39">
        <f t="shared" si="392"/>
        <v>0</v>
      </c>
      <c r="P627" s="39">
        <f t="shared" si="393"/>
        <v>0</v>
      </c>
      <c r="Q627" s="45"/>
      <c r="R627" s="45"/>
      <c r="S627" s="45"/>
      <c r="T627" s="45"/>
      <c r="U627" s="45"/>
      <c r="V627" s="45"/>
    </row>
    <row r="628" spans="1:22" ht="27" customHeight="1">
      <c r="A628" s="56" t="s">
        <v>462</v>
      </c>
      <c r="B628" s="127" t="s">
        <v>463</v>
      </c>
      <c r="C628" s="114" t="s">
        <v>457</v>
      </c>
      <c r="D628" s="129">
        <f t="shared" ref="D628:V630" si="417">D629</f>
        <v>539</v>
      </c>
      <c r="E628" s="129">
        <f t="shared" si="417"/>
        <v>570</v>
      </c>
      <c r="F628" s="129">
        <f t="shared" si="417"/>
        <v>580</v>
      </c>
      <c r="G628" s="129">
        <f t="shared" si="417"/>
        <v>559</v>
      </c>
      <c r="H628" s="129">
        <f t="shared" si="417"/>
        <v>575</v>
      </c>
      <c r="I628" s="129">
        <f t="shared" si="417"/>
        <v>575</v>
      </c>
      <c r="J628" s="129">
        <f t="shared" si="417"/>
        <v>575</v>
      </c>
      <c r="K628" s="129">
        <f t="shared" si="417"/>
        <v>155</v>
      </c>
      <c r="L628" s="129">
        <f t="shared" si="417"/>
        <v>145</v>
      </c>
      <c r="M628" s="129">
        <f t="shared" si="417"/>
        <v>140</v>
      </c>
      <c r="N628" s="129">
        <f t="shared" si="417"/>
        <v>135</v>
      </c>
      <c r="O628" s="39">
        <f t="shared" si="392"/>
        <v>575</v>
      </c>
      <c r="P628" s="39">
        <f t="shared" si="393"/>
        <v>0</v>
      </c>
      <c r="Q628" s="129">
        <f t="shared" si="417"/>
        <v>575</v>
      </c>
      <c r="R628" s="129">
        <f t="shared" si="417"/>
        <v>575</v>
      </c>
      <c r="S628" s="129">
        <f t="shared" si="417"/>
        <v>575</v>
      </c>
      <c r="T628" s="129">
        <f t="shared" si="417"/>
        <v>575</v>
      </c>
      <c r="U628" s="129">
        <f t="shared" si="417"/>
        <v>575</v>
      </c>
      <c r="V628" s="129">
        <f t="shared" si="417"/>
        <v>575</v>
      </c>
    </row>
    <row r="629" spans="1:22" ht="14.25">
      <c r="A629" s="56"/>
      <c r="B629" s="41" t="s">
        <v>244</v>
      </c>
      <c r="C629" s="43"/>
      <c r="D629" s="50">
        <f t="shared" si="417"/>
        <v>539</v>
      </c>
      <c r="E629" s="50">
        <f t="shared" si="417"/>
        <v>570</v>
      </c>
      <c r="F629" s="50">
        <f t="shared" si="417"/>
        <v>580</v>
      </c>
      <c r="G629" s="50">
        <f t="shared" si="417"/>
        <v>559</v>
      </c>
      <c r="H629" s="50">
        <f t="shared" si="417"/>
        <v>575</v>
      </c>
      <c r="I629" s="50">
        <f t="shared" si="417"/>
        <v>575</v>
      </c>
      <c r="J629" s="50">
        <f t="shared" si="417"/>
        <v>575</v>
      </c>
      <c r="K629" s="50">
        <f t="shared" si="417"/>
        <v>155</v>
      </c>
      <c r="L629" s="50">
        <f t="shared" si="417"/>
        <v>145</v>
      </c>
      <c r="M629" s="50">
        <f t="shared" si="417"/>
        <v>140</v>
      </c>
      <c r="N629" s="50">
        <f t="shared" si="417"/>
        <v>135</v>
      </c>
      <c r="O629" s="39">
        <f t="shared" si="392"/>
        <v>575</v>
      </c>
      <c r="P629" s="39">
        <f t="shared" si="393"/>
        <v>0</v>
      </c>
      <c r="Q629" s="50">
        <f t="shared" si="417"/>
        <v>575</v>
      </c>
      <c r="R629" s="50">
        <f t="shared" si="417"/>
        <v>575</v>
      </c>
      <c r="S629" s="50">
        <f t="shared" si="417"/>
        <v>575</v>
      </c>
      <c r="T629" s="50">
        <f t="shared" si="417"/>
        <v>575</v>
      </c>
      <c r="U629" s="50">
        <f t="shared" si="417"/>
        <v>575</v>
      </c>
      <c r="V629" s="50">
        <f t="shared" si="417"/>
        <v>575</v>
      </c>
    </row>
    <row r="630" spans="1:22" ht="14.25">
      <c r="A630" s="56"/>
      <c r="B630" s="42" t="s">
        <v>245</v>
      </c>
      <c r="C630" s="43"/>
      <c r="D630" s="50">
        <f t="shared" si="417"/>
        <v>539</v>
      </c>
      <c r="E630" s="50">
        <f t="shared" si="417"/>
        <v>570</v>
      </c>
      <c r="F630" s="50">
        <f t="shared" si="417"/>
        <v>580</v>
      </c>
      <c r="G630" s="50">
        <f t="shared" si="417"/>
        <v>559</v>
      </c>
      <c r="H630" s="50">
        <f t="shared" si="417"/>
        <v>575</v>
      </c>
      <c r="I630" s="50">
        <f t="shared" si="417"/>
        <v>575</v>
      </c>
      <c r="J630" s="50">
        <f t="shared" si="417"/>
        <v>575</v>
      </c>
      <c r="K630" s="50">
        <f t="shared" si="417"/>
        <v>155</v>
      </c>
      <c r="L630" s="50">
        <f t="shared" si="417"/>
        <v>145</v>
      </c>
      <c r="M630" s="50">
        <f t="shared" si="417"/>
        <v>140</v>
      </c>
      <c r="N630" s="50">
        <f t="shared" si="417"/>
        <v>135</v>
      </c>
      <c r="O630" s="39">
        <f t="shared" si="392"/>
        <v>575</v>
      </c>
      <c r="P630" s="39">
        <f t="shared" si="393"/>
        <v>0</v>
      </c>
      <c r="Q630" s="50">
        <f t="shared" si="417"/>
        <v>575</v>
      </c>
      <c r="R630" s="50">
        <f t="shared" si="417"/>
        <v>575</v>
      </c>
      <c r="S630" s="50">
        <f t="shared" si="417"/>
        <v>575</v>
      </c>
      <c r="T630" s="50">
        <f t="shared" si="417"/>
        <v>575</v>
      </c>
      <c r="U630" s="50">
        <f t="shared" si="417"/>
        <v>575</v>
      </c>
      <c r="V630" s="50">
        <f t="shared" si="417"/>
        <v>575</v>
      </c>
    </row>
    <row r="631" spans="1:22" ht="14.25">
      <c r="A631" s="56"/>
      <c r="B631" s="42" t="s">
        <v>458</v>
      </c>
      <c r="C631" s="43" t="s">
        <v>459</v>
      </c>
      <c r="D631" s="50">
        <f t="shared" ref="D631:V631" si="418">D632+D633</f>
        <v>539</v>
      </c>
      <c r="E631" s="50">
        <f t="shared" si="418"/>
        <v>570</v>
      </c>
      <c r="F631" s="50">
        <f t="shared" si="418"/>
        <v>580</v>
      </c>
      <c r="G631" s="50">
        <f t="shared" si="418"/>
        <v>559</v>
      </c>
      <c r="H631" s="50">
        <f t="shared" si="418"/>
        <v>575</v>
      </c>
      <c r="I631" s="50">
        <f t="shared" si="418"/>
        <v>575</v>
      </c>
      <c r="J631" s="50">
        <f t="shared" si="418"/>
        <v>575</v>
      </c>
      <c r="K631" s="50">
        <f t="shared" si="418"/>
        <v>155</v>
      </c>
      <c r="L631" s="50">
        <f t="shared" si="418"/>
        <v>145</v>
      </c>
      <c r="M631" s="50">
        <f t="shared" si="418"/>
        <v>140</v>
      </c>
      <c r="N631" s="50">
        <f t="shared" si="418"/>
        <v>135</v>
      </c>
      <c r="O631" s="39">
        <f t="shared" si="392"/>
        <v>575</v>
      </c>
      <c r="P631" s="39">
        <f t="shared" si="393"/>
        <v>0</v>
      </c>
      <c r="Q631" s="50">
        <f t="shared" ref="Q631" si="419">Q632+Q633</f>
        <v>575</v>
      </c>
      <c r="R631" s="50">
        <f t="shared" si="418"/>
        <v>575</v>
      </c>
      <c r="S631" s="50">
        <f t="shared" si="418"/>
        <v>575</v>
      </c>
      <c r="T631" s="50">
        <f t="shared" si="418"/>
        <v>575</v>
      </c>
      <c r="U631" s="50">
        <f t="shared" si="418"/>
        <v>575</v>
      </c>
      <c r="V631" s="50">
        <f t="shared" si="418"/>
        <v>575</v>
      </c>
    </row>
    <row r="632" spans="1:22" ht="14.25">
      <c r="A632" s="56"/>
      <c r="B632" s="42" t="s">
        <v>246</v>
      </c>
      <c r="C632" s="43">
        <v>10</v>
      </c>
      <c r="D632" s="44">
        <v>514</v>
      </c>
      <c r="E632" s="45">
        <v>540</v>
      </c>
      <c r="F632" s="45">
        <v>540</v>
      </c>
      <c r="G632" s="45">
        <v>519</v>
      </c>
      <c r="H632" s="45">
        <v>535</v>
      </c>
      <c r="I632" s="45">
        <v>535</v>
      </c>
      <c r="J632" s="45">
        <v>535</v>
      </c>
      <c r="K632" s="45">
        <v>145</v>
      </c>
      <c r="L632" s="45">
        <v>135</v>
      </c>
      <c r="M632" s="45">
        <v>130</v>
      </c>
      <c r="N632" s="45">
        <v>125</v>
      </c>
      <c r="O632" s="39">
        <f t="shared" si="392"/>
        <v>535</v>
      </c>
      <c r="P632" s="39">
        <f t="shared" si="393"/>
        <v>0</v>
      </c>
      <c r="Q632" s="45">
        <v>535</v>
      </c>
      <c r="R632" s="45">
        <v>535</v>
      </c>
      <c r="S632" s="45">
        <v>535</v>
      </c>
      <c r="T632" s="45">
        <v>535</v>
      </c>
      <c r="U632" s="45">
        <v>535</v>
      </c>
      <c r="V632" s="45">
        <v>535</v>
      </c>
    </row>
    <row r="633" spans="1:22" ht="14.25">
      <c r="A633" s="56"/>
      <c r="B633" s="42" t="s">
        <v>247</v>
      </c>
      <c r="C633" s="43">
        <v>20</v>
      </c>
      <c r="D633" s="44">
        <v>25</v>
      </c>
      <c r="E633" s="45">
        <v>30</v>
      </c>
      <c r="F633" s="45">
        <v>40</v>
      </c>
      <c r="G633" s="45">
        <v>40</v>
      </c>
      <c r="H633" s="45">
        <v>40</v>
      </c>
      <c r="I633" s="45">
        <v>40</v>
      </c>
      <c r="J633" s="45">
        <v>40</v>
      </c>
      <c r="K633" s="45">
        <v>10</v>
      </c>
      <c r="L633" s="45">
        <v>10</v>
      </c>
      <c r="M633" s="45">
        <v>10</v>
      </c>
      <c r="N633" s="45">
        <v>10</v>
      </c>
      <c r="O633" s="39">
        <f t="shared" si="392"/>
        <v>40</v>
      </c>
      <c r="P633" s="39">
        <f t="shared" si="393"/>
        <v>0</v>
      </c>
      <c r="Q633" s="45">
        <v>40</v>
      </c>
      <c r="R633" s="45">
        <v>40</v>
      </c>
      <c r="S633" s="45">
        <v>40</v>
      </c>
      <c r="T633" s="45">
        <v>40</v>
      </c>
      <c r="U633" s="45">
        <v>40</v>
      </c>
      <c r="V633" s="45">
        <v>40</v>
      </c>
    </row>
    <row r="634" spans="1:22" ht="26.25" customHeight="1">
      <c r="A634" s="56" t="s">
        <v>464</v>
      </c>
      <c r="B634" s="127" t="s">
        <v>465</v>
      </c>
      <c r="C634" s="114" t="s">
        <v>457</v>
      </c>
      <c r="D634" s="129">
        <f t="shared" ref="D634:V636" si="420">D635</f>
        <v>2218</v>
      </c>
      <c r="E634" s="129">
        <f t="shared" si="420"/>
        <v>2500</v>
      </c>
      <c r="F634" s="129">
        <f t="shared" si="420"/>
        <v>3123</v>
      </c>
      <c r="G634" s="129">
        <f t="shared" si="420"/>
        <v>2153</v>
      </c>
      <c r="H634" s="129">
        <f t="shared" si="420"/>
        <v>2345</v>
      </c>
      <c r="I634" s="129">
        <f t="shared" si="420"/>
        <v>2345</v>
      </c>
      <c r="J634" s="129">
        <f t="shared" si="420"/>
        <v>2345</v>
      </c>
      <c r="K634" s="129">
        <f t="shared" si="420"/>
        <v>610</v>
      </c>
      <c r="L634" s="129">
        <f t="shared" si="420"/>
        <v>590</v>
      </c>
      <c r="M634" s="129">
        <f t="shared" si="420"/>
        <v>590</v>
      </c>
      <c r="N634" s="129">
        <f t="shared" si="420"/>
        <v>555</v>
      </c>
      <c r="O634" s="39">
        <f t="shared" si="392"/>
        <v>2345</v>
      </c>
      <c r="P634" s="39">
        <f t="shared" si="393"/>
        <v>0</v>
      </c>
      <c r="Q634" s="129">
        <f t="shared" si="420"/>
        <v>2345</v>
      </c>
      <c r="R634" s="129">
        <f t="shared" si="420"/>
        <v>2345</v>
      </c>
      <c r="S634" s="129">
        <f t="shared" si="420"/>
        <v>2345</v>
      </c>
      <c r="T634" s="129">
        <f t="shared" si="420"/>
        <v>2345</v>
      </c>
      <c r="U634" s="129">
        <f t="shared" si="420"/>
        <v>2345</v>
      </c>
      <c r="V634" s="129">
        <f t="shared" si="420"/>
        <v>2345</v>
      </c>
    </row>
    <row r="635" spans="1:22" ht="14.25">
      <c r="A635" s="56"/>
      <c r="B635" s="41" t="s">
        <v>244</v>
      </c>
      <c r="C635" s="43"/>
      <c r="D635" s="98">
        <f>D636+D640</f>
        <v>2218</v>
      </c>
      <c r="E635" s="98">
        <f t="shared" si="420"/>
        <v>2500</v>
      </c>
      <c r="F635" s="98">
        <f>F636</f>
        <v>3123</v>
      </c>
      <c r="G635" s="98">
        <f t="shared" si="420"/>
        <v>2153</v>
      </c>
      <c r="H635" s="98">
        <f t="shared" si="420"/>
        <v>2345</v>
      </c>
      <c r="I635" s="98">
        <f t="shared" si="420"/>
        <v>2345</v>
      </c>
      <c r="J635" s="98">
        <f t="shared" si="420"/>
        <v>2345</v>
      </c>
      <c r="K635" s="98">
        <f t="shared" si="420"/>
        <v>610</v>
      </c>
      <c r="L635" s="98">
        <f t="shared" si="420"/>
        <v>590</v>
      </c>
      <c r="M635" s="98">
        <f t="shared" si="420"/>
        <v>590</v>
      </c>
      <c r="N635" s="98">
        <f t="shared" si="420"/>
        <v>555</v>
      </c>
      <c r="O635" s="39">
        <f t="shared" si="392"/>
        <v>2345</v>
      </c>
      <c r="P635" s="39">
        <f t="shared" si="393"/>
        <v>0</v>
      </c>
      <c r="Q635" s="98">
        <f t="shared" si="420"/>
        <v>2345</v>
      </c>
      <c r="R635" s="98">
        <f t="shared" si="420"/>
        <v>2345</v>
      </c>
      <c r="S635" s="98">
        <f t="shared" si="420"/>
        <v>2345</v>
      </c>
      <c r="T635" s="98">
        <f t="shared" si="420"/>
        <v>2345</v>
      </c>
      <c r="U635" s="98">
        <f t="shared" si="420"/>
        <v>2345</v>
      </c>
      <c r="V635" s="98">
        <f t="shared" si="420"/>
        <v>2345</v>
      </c>
    </row>
    <row r="636" spans="1:22" ht="14.25">
      <c r="A636" s="56"/>
      <c r="B636" s="42" t="s">
        <v>245</v>
      </c>
      <c r="C636" s="43">
        <v>1</v>
      </c>
      <c r="D636" s="50">
        <f t="shared" si="420"/>
        <v>2237</v>
      </c>
      <c r="E636" s="50">
        <f t="shared" si="420"/>
        <v>2500</v>
      </c>
      <c r="F636" s="50">
        <f t="shared" si="420"/>
        <v>3123</v>
      </c>
      <c r="G636" s="50">
        <f t="shared" si="420"/>
        <v>2153</v>
      </c>
      <c r="H636" s="50">
        <f t="shared" si="420"/>
        <v>2345</v>
      </c>
      <c r="I636" s="50">
        <f t="shared" si="420"/>
        <v>2345</v>
      </c>
      <c r="J636" s="50">
        <f t="shared" si="420"/>
        <v>2345</v>
      </c>
      <c r="K636" s="50">
        <f t="shared" si="420"/>
        <v>610</v>
      </c>
      <c r="L636" s="50">
        <f t="shared" si="420"/>
        <v>590</v>
      </c>
      <c r="M636" s="50">
        <f t="shared" si="420"/>
        <v>590</v>
      </c>
      <c r="N636" s="50">
        <f t="shared" si="420"/>
        <v>555</v>
      </c>
      <c r="O636" s="39">
        <f t="shared" si="392"/>
        <v>2345</v>
      </c>
      <c r="P636" s="39">
        <f t="shared" si="393"/>
        <v>0</v>
      </c>
      <c r="Q636" s="50">
        <f t="shared" si="420"/>
        <v>2345</v>
      </c>
      <c r="R636" s="50">
        <f t="shared" si="420"/>
        <v>2345</v>
      </c>
      <c r="S636" s="50">
        <f t="shared" si="420"/>
        <v>2345</v>
      </c>
      <c r="T636" s="50">
        <f t="shared" si="420"/>
        <v>2345</v>
      </c>
      <c r="U636" s="50">
        <f t="shared" si="420"/>
        <v>2345</v>
      </c>
      <c r="V636" s="50">
        <f t="shared" si="420"/>
        <v>2345</v>
      </c>
    </row>
    <row r="637" spans="1:22" ht="14.25">
      <c r="A637" s="56"/>
      <c r="B637" s="42" t="s">
        <v>458</v>
      </c>
      <c r="C637" s="43" t="s">
        <v>459</v>
      </c>
      <c r="D637" s="50">
        <f t="shared" ref="D637:V637" si="421">D638+D639</f>
        <v>2237</v>
      </c>
      <c r="E637" s="50">
        <f t="shared" si="421"/>
        <v>2500</v>
      </c>
      <c r="F637" s="50">
        <f t="shared" si="421"/>
        <v>3123</v>
      </c>
      <c r="G637" s="50">
        <f t="shared" si="421"/>
        <v>2153</v>
      </c>
      <c r="H637" s="50">
        <f t="shared" si="421"/>
        <v>2345</v>
      </c>
      <c r="I637" s="50">
        <f t="shared" si="421"/>
        <v>2345</v>
      </c>
      <c r="J637" s="50">
        <f t="shared" si="421"/>
        <v>2345</v>
      </c>
      <c r="K637" s="50">
        <f t="shared" si="421"/>
        <v>610</v>
      </c>
      <c r="L637" s="50">
        <f t="shared" si="421"/>
        <v>590</v>
      </c>
      <c r="M637" s="50">
        <f t="shared" si="421"/>
        <v>590</v>
      </c>
      <c r="N637" s="50">
        <f t="shared" si="421"/>
        <v>555</v>
      </c>
      <c r="O637" s="39">
        <f t="shared" si="392"/>
        <v>2345</v>
      </c>
      <c r="P637" s="39">
        <f t="shared" si="393"/>
        <v>0</v>
      </c>
      <c r="Q637" s="50">
        <f t="shared" ref="Q637" si="422">Q638+Q639</f>
        <v>2345</v>
      </c>
      <c r="R637" s="50">
        <f t="shared" si="421"/>
        <v>2345</v>
      </c>
      <c r="S637" s="50">
        <f t="shared" si="421"/>
        <v>2345</v>
      </c>
      <c r="T637" s="50">
        <f t="shared" si="421"/>
        <v>2345</v>
      </c>
      <c r="U637" s="50">
        <f t="shared" si="421"/>
        <v>2345</v>
      </c>
      <c r="V637" s="50">
        <f t="shared" si="421"/>
        <v>2345</v>
      </c>
    </row>
    <row r="638" spans="1:22" ht="14.25">
      <c r="A638" s="56"/>
      <c r="B638" s="42" t="s">
        <v>246</v>
      </c>
      <c r="C638" s="43">
        <v>10</v>
      </c>
      <c r="D638" s="44">
        <v>2082</v>
      </c>
      <c r="E638" s="45">
        <v>2340</v>
      </c>
      <c r="F638" s="45">
        <v>2963</v>
      </c>
      <c r="G638" s="45">
        <v>2007</v>
      </c>
      <c r="H638" s="45">
        <v>2185</v>
      </c>
      <c r="I638" s="45">
        <v>2185</v>
      </c>
      <c r="J638" s="45">
        <v>2185</v>
      </c>
      <c r="K638" s="45">
        <v>570</v>
      </c>
      <c r="L638" s="45">
        <v>550</v>
      </c>
      <c r="M638" s="45">
        <v>550</v>
      </c>
      <c r="N638" s="45">
        <v>515</v>
      </c>
      <c r="O638" s="39">
        <f t="shared" si="392"/>
        <v>2185</v>
      </c>
      <c r="P638" s="39">
        <f t="shared" si="393"/>
        <v>0</v>
      </c>
      <c r="Q638" s="45">
        <v>2185</v>
      </c>
      <c r="R638" s="45">
        <v>2185</v>
      </c>
      <c r="S638" s="45">
        <v>2185</v>
      </c>
      <c r="T638" s="45">
        <v>2185</v>
      </c>
      <c r="U638" s="45">
        <v>2185</v>
      </c>
      <c r="V638" s="45">
        <v>2185</v>
      </c>
    </row>
    <row r="639" spans="1:22" ht="14.25">
      <c r="A639" s="56"/>
      <c r="B639" s="42" t="s">
        <v>247</v>
      </c>
      <c r="C639" s="43">
        <v>20</v>
      </c>
      <c r="D639" s="44">
        <v>155</v>
      </c>
      <c r="E639" s="45">
        <v>160</v>
      </c>
      <c r="F639" s="45">
        <v>160</v>
      </c>
      <c r="G639" s="45">
        <v>146</v>
      </c>
      <c r="H639" s="45">
        <v>160</v>
      </c>
      <c r="I639" s="45">
        <v>160</v>
      </c>
      <c r="J639" s="45">
        <v>160</v>
      </c>
      <c r="K639" s="45">
        <v>40</v>
      </c>
      <c r="L639" s="45">
        <v>40</v>
      </c>
      <c r="M639" s="45">
        <v>40</v>
      </c>
      <c r="N639" s="45">
        <v>40</v>
      </c>
      <c r="O639" s="39">
        <f t="shared" si="392"/>
        <v>160</v>
      </c>
      <c r="P639" s="39">
        <f t="shared" si="393"/>
        <v>0</v>
      </c>
      <c r="Q639" s="45">
        <v>160</v>
      </c>
      <c r="R639" s="45">
        <v>160</v>
      </c>
      <c r="S639" s="45">
        <v>160</v>
      </c>
      <c r="T639" s="45">
        <v>160</v>
      </c>
      <c r="U639" s="45">
        <v>160</v>
      </c>
      <c r="V639" s="45">
        <v>160</v>
      </c>
    </row>
    <row r="640" spans="1:22" ht="21" hidden="1" customHeight="1">
      <c r="A640" s="56"/>
      <c r="B640" s="42" t="s">
        <v>256</v>
      </c>
      <c r="C640" s="43" t="s">
        <v>355</v>
      </c>
      <c r="D640" s="44">
        <v>-19</v>
      </c>
      <c r="E640" s="45"/>
      <c r="F640" s="45"/>
      <c r="G640" s="45"/>
      <c r="H640" s="45"/>
      <c r="I640" s="45"/>
      <c r="J640" s="45"/>
      <c r="K640" s="45"/>
      <c r="L640" s="45"/>
      <c r="M640" s="45"/>
      <c r="N640" s="45"/>
      <c r="O640" s="39">
        <f t="shared" si="392"/>
        <v>0</v>
      </c>
      <c r="P640" s="39">
        <f t="shared" si="393"/>
        <v>0</v>
      </c>
      <c r="Q640" s="45"/>
      <c r="R640" s="45"/>
      <c r="S640" s="45"/>
      <c r="T640" s="45"/>
      <c r="U640" s="45"/>
      <c r="V640" s="45"/>
    </row>
    <row r="641" spans="1:22" ht="27.75" customHeight="1">
      <c r="A641" s="56" t="s">
        <v>466</v>
      </c>
      <c r="B641" s="127" t="s">
        <v>467</v>
      </c>
      <c r="C641" s="114" t="s">
        <v>457</v>
      </c>
      <c r="D641" s="129">
        <f t="shared" ref="D641:V643" si="423">D642</f>
        <v>844</v>
      </c>
      <c r="E641" s="129">
        <f t="shared" si="423"/>
        <v>1003</v>
      </c>
      <c r="F641" s="129">
        <f t="shared" si="423"/>
        <v>1003</v>
      </c>
      <c r="G641" s="129">
        <f t="shared" si="423"/>
        <v>848</v>
      </c>
      <c r="H641" s="129">
        <f t="shared" si="423"/>
        <v>1020</v>
      </c>
      <c r="I641" s="129">
        <f t="shared" si="423"/>
        <v>1020</v>
      </c>
      <c r="J641" s="129">
        <f t="shared" si="423"/>
        <v>1020</v>
      </c>
      <c r="K641" s="129">
        <f t="shared" si="423"/>
        <v>290</v>
      </c>
      <c r="L641" s="129">
        <f t="shared" si="423"/>
        <v>260</v>
      </c>
      <c r="M641" s="129">
        <f t="shared" si="423"/>
        <v>240</v>
      </c>
      <c r="N641" s="129">
        <f t="shared" si="423"/>
        <v>230</v>
      </c>
      <c r="O641" s="39">
        <f t="shared" si="392"/>
        <v>1020</v>
      </c>
      <c r="P641" s="39">
        <f t="shared" si="393"/>
        <v>0</v>
      </c>
      <c r="Q641" s="129">
        <f t="shared" si="423"/>
        <v>1020</v>
      </c>
      <c r="R641" s="129">
        <f t="shared" si="423"/>
        <v>1020</v>
      </c>
      <c r="S641" s="129">
        <f t="shared" si="423"/>
        <v>1020</v>
      </c>
      <c r="T641" s="129">
        <f t="shared" si="423"/>
        <v>1020</v>
      </c>
      <c r="U641" s="129">
        <f t="shared" si="423"/>
        <v>1020</v>
      </c>
      <c r="V641" s="129">
        <f t="shared" si="423"/>
        <v>1020</v>
      </c>
    </row>
    <row r="642" spans="1:22" ht="14.25">
      <c r="A642" s="56"/>
      <c r="B642" s="41" t="s">
        <v>244</v>
      </c>
      <c r="C642" s="43"/>
      <c r="D642" s="98">
        <f t="shared" si="423"/>
        <v>844</v>
      </c>
      <c r="E642" s="98">
        <f t="shared" si="423"/>
        <v>1003</v>
      </c>
      <c r="F642" s="98">
        <f>F643</f>
        <v>1003</v>
      </c>
      <c r="G642" s="98">
        <f t="shared" si="423"/>
        <v>848</v>
      </c>
      <c r="H642" s="98">
        <f t="shared" si="423"/>
        <v>1020</v>
      </c>
      <c r="I642" s="98">
        <f t="shared" si="423"/>
        <v>1020</v>
      </c>
      <c r="J642" s="98">
        <f t="shared" si="423"/>
        <v>1020</v>
      </c>
      <c r="K642" s="98">
        <f t="shared" si="423"/>
        <v>290</v>
      </c>
      <c r="L642" s="98">
        <f t="shared" si="423"/>
        <v>260</v>
      </c>
      <c r="M642" s="98">
        <f t="shared" si="423"/>
        <v>240</v>
      </c>
      <c r="N642" s="98">
        <f t="shared" si="423"/>
        <v>230</v>
      </c>
      <c r="O642" s="39">
        <f t="shared" si="392"/>
        <v>1020</v>
      </c>
      <c r="P642" s="39">
        <f t="shared" si="393"/>
        <v>0</v>
      </c>
      <c r="Q642" s="98">
        <f t="shared" si="423"/>
        <v>1020</v>
      </c>
      <c r="R642" s="98">
        <f t="shared" si="423"/>
        <v>1020</v>
      </c>
      <c r="S642" s="98">
        <f t="shared" si="423"/>
        <v>1020</v>
      </c>
      <c r="T642" s="98">
        <f t="shared" si="423"/>
        <v>1020</v>
      </c>
      <c r="U642" s="98">
        <f t="shared" si="423"/>
        <v>1020</v>
      </c>
      <c r="V642" s="98">
        <f t="shared" si="423"/>
        <v>1020</v>
      </c>
    </row>
    <row r="643" spans="1:22" ht="14.25">
      <c r="A643" s="56"/>
      <c r="B643" s="42" t="s">
        <v>245</v>
      </c>
      <c r="C643" s="43">
        <v>1</v>
      </c>
      <c r="D643" s="50">
        <f t="shared" si="423"/>
        <v>844</v>
      </c>
      <c r="E643" s="50">
        <f t="shared" si="423"/>
        <v>1003</v>
      </c>
      <c r="F643" s="50">
        <f t="shared" si="423"/>
        <v>1003</v>
      </c>
      <c r="G643" s="50">
        <f t="shared" si="423"/>
        <v>848</v>
      </c>
      <c r="H643" s="50">
        <f t="shared" si="423"/>
        <v>1020</v>
      </c>
      <c r="I643" s="50">
        <f t="shared" si="423"/>
        <v>1020</v>
      </c>
      <c r="J643" s="50">
        <f t="shared" si="423"/>
        <v>1020</v>
      </c>
      <c r="K643" s="50">
        <f t="shared" si="423"/>
        <v>290</v>
      </c>
      <c r="L643" s="50">
        <f t="shared" si="423"/>
        <v>260</v>
      </c>
      <c r="M643" s="50">
        <f t="shared" si="423"/>
        <v>240</v>
      </c>
      <c r="N643" s="50">
        <f t="shared" si="423"/>
        <v>230</v>
      </c>
      <c r="O643" s="39">
        <f t="shared" si="392"/>
        <v>1020</v>
      </c>
      <c r="P643" s="39">
        <f t="shared" si="393"/>
        <v>0</v>
      </c>
      <c r="Q643" s="50">
        <f t="shared" si="423"/>
        <v>1020</v>
      </c>
      <c r="R643" s="50">
        <f t="shared" si="423"/>
        <v>1020</v>
      </c>
      <c r="S643" s="50">
        <f t="shared" si="423"/>
        <v>1020</v>
      </c>
      <c r="T643" s="50">
        <f t="shared" si="423"/>
        <v>1020</v>
      </c>
      <c r="U643" s="50">
        <f t="shared" si="423"/>
        <v>1020</v>
      </c>
      <c r="V643" s="50">
        <f t="shared" si="423"/>
        <v>1020</v>
      </c>
    </row>
    <row r="644" spans="1:22" ht="14.25">
      <c r="A644" s="56"/>
      <c r="B644" s="42" t="s">
        <v>458</v>
      </c>
      <c r="C644" s="43" t="s">
        <v>459</v>
      </c>
      <c r="D644" s="50">
        <f t="shared" ref="D644:V644" si="424">D645+D646</f>
        <v>844</v>
      </c>
      <c r="E644" s="50">
        <f t="shared" si="424"/>
        <v>1003</v>
      </c>
      <c r="F644" s="50">
        <f t="shared" si="424"/>
        <v>1003</v>
      </c>
      <c r="G644" s="50">
        <f t="shared" si="424"/>
        <v>848</v>
      </c>
      <c r="H644" s="50">
        <f t="shared" si="424"/>
        <v>1020</v>
      </c>
      <c r="I644" s="50">
        <f t="shared" si="424"/>
        <v>1020</v>
      </c>
      <c r="J644" s="50">
        <f t="shared" si="424"/>
        <v>1020</v>
      </c>
      <c r="K644" s="50">
        <f t="shared" si="424"/>
        <v>290</v>
      </c>
      <c r="L644" s="50">
        <f t="shared" si="424"/>
        <v>260</v>
      </c>
      <c r="M644" s="50">
        <f t="shared" si="424"/>
        <v>240</v>
      </c>
      <c r="N644" s="50">
        <f t="shared" si="424"/>
        <v>230</v>
      </c>
      <c r="O644" s="39">
        <f t="shared" si="392"/>
        <v>1020</v>
      </c>
      <c r="P644" s="39">
        <f t="shared" si="393"/>
        <v>0</v>
      </c>
      <c r="Q644" s="50">
        <f t="shared" ref="Q644" si="425">Q645+Q646</f>
        <v>1020</v>
      </c>
      <c r="R644" s="50">
        <f t="shared" si="424"/>
        <v>1020</v>
      </c>
      <c r="S644" s="50">
        <f t="shared" si="424"/>
        <v>1020</v>
      </c>
      <c r="T644" s="50">
        <f t="shared" si="424"/>
        <v>1020</v>
      </c>
      <c r="U644" s="50">
        <f t="shared" si="424"/>
        <v>1020</v>
      </c>
      <c r="V644" s="50">
        <f t="shared" si="424"/>
        <v>1020</v>
      </c>
    </row>
    <row r="645" spans="1:22" ht="14.25">
      <c r="A645" s="56"/>
      <c r="B645" s="42" t="s">
        <v>246</v>
      </c>
      <c r="C645" s="43">
        <v>10</v>
      </c>
      <c r="D645" s="44">
        <v>826</v>
      </c>
      <c r="E645" s="45">
        <v>985</v>
      </c>
      <c r="F645" s="45">
        <v>985</v>
      </c>
      <c r="G645" s="45">
        <v>830</v>
      </c>
      <c r="H645" s="45">
        <v>985</v>
      </c>
      <c r="I645" s="45">
        <v>985</v>
      </c>
      <c r="J645" s="45">
        <v>985</v>
      </c>
      <c r="K645" s="45">
        <v>280</v>
      </c>
      <c r="L645" s="45">
        <v>250</v>
      </c>
      <c r="M645" s="45">
        <v>230</v>
      </c>
      <c r="N645" s="45">
        <v>225</v>
      </c>
      <c r="O645" s="39">
        <f t="shared" si="392"/>
        <v>985</v>
      </c>
      <c r="P645" s="39">
        <f t="shared" si="393"/>
        <v>0</v>
      </c>
      <c r="Q645" s="45">
        <v>985</v>
      </c>
      <c r="R645" s="45">
        <v>985</v>
      </c>
      <c r="S645" s="45">
        <v>985</v>
      </c>
      <c r="T645" s="45">
        <v>985</v>
      </c>
      <c r="U645" s="45">
        <v>985</v>
      </c>
      <c r="V645" s="45">
        <v>985</v>
      </c>
    </row>
    <row r="646" spans="1:22" ht="14.25">
      <c r="A646" s="56"/>
      <c r="B646" s="42" t="s">
        <v>247</v>
      </c>
      <c r="C646" s="43">
        <v>20</v>
      </c>
      <c r="D646" s="44">
        <v>18</v>
      </c>
      <c r="E646" s="45">
        <v>18</v>
      </c>
      <c r="F646" s="45">
        <v>18</v>
      </c>
      <c r="G646" s="45">
        <v>18</v>
      </c>
      <c r="H646" s="45">
        <v>35</v>
      </c>
      <c r="I646" s="45">
        <v>35</v>
      </c>
      <c r="J646" s="45">
        <v>35</v>
      </c>
      <c r="K646" s="45">
        <v>10</v>
      </c>
      <c r="L646" s="45">
        <v>10</v>
      </c>
      <c r="M646" s="45">
        <v>10</v>
      </c>
      <c r="N646" s="45">
        <v>5</v>
      </c>
      <c r="O646" s="39">
        <f t="shared" si="392"/>
        <v>35</v>
      </c>
      <c r="P646" s="39">
        <f t="shared" si="393"/>
        <v>0</v>
      </c>
      <c r="Q646" s="45">
        <v>35</v>
      </c>
      <c r="R646" s="45">
        <v>35</v>
      </c>
      <c r="S646" s="45">
        <v>35</v>
      </c>
      <c r="T646" s="45">
        <v>35</v>
      </c>
      <c r="U646" s="45">
        <v>35</v>
      </c>
      <c r="V646" s="45">
        <v>35</v>
      </c>
    </row>
    <row r="647" spans="1:22" ht="28.5" customHeight="1">
      <c r="A647" s="56" t="s">
        <v>468</v>
      </c>
      <c r="B647" s="127" t="s">
        <v>469</v>
      </c>
      <c r="C647" s="114" t="s">
        <v>457</v>
      </c>
      <c r="D647" s="129">
        <f t="shared" ref="D647:V649" si="426">D648</f>
        <v>778</v>
      </c>
      <c r="E647" s="129">
        <f t="shared" si="426"/>
        <v>935</v>
      </c>
      <c r="F647" s="129">
        <f t="shared" si="426"/>
        <v>953</v>
      </c>
      <c r="G647" s="129">
        <f t="shared" si="426"/>
        <v>773</v>
      </c>
      <c r="H647" s="129">
        <f t="shared" si="426"/>
        <v>945</v>
      </c>
      <c r="I647" s="129">
        <f t="shared" si="426"/>
        <v>945</v>
      </c>
      <c r="J647" s="129">
        <f t="shared" si="426"/>
        <v>945</v>
      </c>
      <c r="K647" s="129">
        <f t="shared" si="426"/>
        <v>260</v>
      </c>
      <c r="L647" s="129">
        <f t="shared" si="426"/>
        <v>240</v>
      </c>
      <c r="M647" s="129">
        <f t="shared" si="426"/>
        <v>235</v>
      </c>
      <c r="N647" s="129">
        <f t="shared" si="426"/>
        <v>210</v>
      </c>
      <c r="O647" s="39">
        <f t="shared" si="392"/>
        <v>945</v>
      </c>
      <c r="P647" s="39">
        <f t="shared" si="393"/>
        <v>0</v>
      </c>
      <c r="Q647" s="129">
        <f t="shared" si="426"/>
        <v>945</v>
      </c>
      <c r="R647" s="129">
        <f t="shared" si="426"/>
        <v>945</v>
      </c>
      <c r="S647" s="129">
        <f t="shared" si="426"/>
        <v>945</v>
      </c>
      <c r="T647" s="129">
        <f t="shared" si="426"/>
        <v>945</v>
      </c>
      <c r="U647" s="129">
        <f t="shared" si="426"/>
        <v>945</v>
      </c>
      <c r="V647" s="129">
        <f t="shared" si="426"/>
        <v>945</v>
      </c>
    </row>
    <row r="648" spans="1:22" ht="14.25">
      <c r="A648" s="56"/>
      <c r="B648" s="41" t="s">
        <v>244</v>
      </c>
      <c r="C648" s="43"/>
      <c r="D648" s="98">
        <f t="shared" si="426"/>
        <v>778</v>
      </c>
      <c r="E648" s="98">
        <f t="shared" si="426"/>
        <v>935</v>
      </c>
      <c r="F648" s="98">
        <f t="shared" si="426"/>
        <v>953</v>
      </c>
      <c r="G648" s="98">
        <f t="shared" si="426"/>
        <v>773</v>
      </c>
      <c r="H648" s="98">
        <f t="shared" si="426"/>
        <v>945</v>
      </c>
      <c r="I648" s="98">
        <f t="shared" si="426"/>
        <v>945</v>
      </c>
      <c r="J648" s="98">
        <f t="shared" si="426"/>
        <v>945</v>
      </c>
      <c r="K648" s="98">
        <f t="shared" si="426"/>
        <v>260</v>
      </c>
      <c r="L648" s="98">
        <f t="shared" si="426"/>
        <v>240</v>
      </c>
      <c r="M648" s="98">
        <f t="shared" si="426"/>
        <v>235</v>
      </c>
      <c r="N648" s="98">
        <f t="shared" si="426"/>
        <v>210</v>
      </c>
      <c r="O648" s="39">
        <f t="shared" si="392"/>
        <v>945</v>
      </c>
      <c r="P648" s="39">
        <f t="shared" si="393"/>
        <v>0</v>
      </c>
      <c r="Q648" s="98">
        <f t="shared" si="426"/>
        <v>945</v>
      </c>
      <c r="R648" s="98">
        <f t="shared" si="426"/>
        <v>945</v>
      </c>
      <c r="S648" s="98">
        <f t="shared" si="426"/>
        <v>945</v>
      </c>
      <c r="T648" s="98">
        <f t="shared" si="426"/>
        <v>945</v>
      </c>
      <c r="U648" s="98">
        <f t="shared" si="426"/>
        <v>945</v>
      </c>
      <c r="V648" s="98">
        <f t="shared" si="426"/>
        <v>945</v>
      </c>
    </row>
    <row r="649" spans="1:22" ht="14.25">
      <c r="A649" s="56"/>
      <c r="B649" s="42" t="s">
        <v>245</v>
      </c>
      <c r="C649" s="43">
        <v>1</v>
      </c>
      <c r="D649" s="50">
        <f t="shared" si="426"/>
        <v>778</v>
      </c>
      <c r="E649" s="50">
        <f t="shared" si="426"/>
        <v>935</v>
      </c>
      <c r="F649" s="50">
        <f t="shared" si="426"/>
        <v>953</v>
      </c>
      <c r="G649" s="50">
        <f t="shared" si="426"/>
        <v>773</v>
      </c>
      <c r="H649" s="50">
        <f t="shared" si="426"/>
        <v>945</v>
      </c>
      <c r="I649" s="50">
        <f t="shared" si="426"/>
        <v>945</v>
      </c>
      <c r="J649" s="50">
        <f t="shared" si="426"/>
        <v>945</v>
      </c>
      <c r="K649" s="50">
        <f t="shared" si="426"/>
        <v>260</v>
      </c>
      <c r="L649" s="50">
        <f t="shared" si="426"/>
        <v>240</v>
      </c>
      <c r="M649" s="50">
        <f t="shared" si="426"/>
        <v>235</v>
      </c>
      <c r="N649" s="50">
        <f t="shared" si="426"/>
        <v>210</v>
      </c>
      <c r="O649" s="39">
        <f t="shared" si="392"/>
        <v>945</v>
      </c>
      <c r="P649" s="39">
        <f t="shared" si="393"/>
        <v>0</v>
      </c>
      <c r="Q649" s="50">
        <f t="shared" si="426"/>
        <v>945</v>
      </c>
      <c r="R649" s="50">
        <f t="shared" si="426"/>
        <v>945</v>
      </c>
      <c r="S649" s="50">
        <f t="shared" si="426"/>
        <v>945</v>
      </c>
      <c r="T649" s="50">
        <f t="shared" si="426"/>
        <v>945</v>
      </c>
      <c r="U649" s="50">
        <f t="shared" si="426"/>
        <v>945</v>
      </c>
      <c r="V649" s="50">
        <f t="shared" si="426"/>
        <v>945</v>
      </c>
    </row>
    <row r="650" spans="1:22" ht="14.25">
      <c r="A650" s="56"/>
      <c r="B650" s="42" t="s">
        <v>458</v>
      </c>
      <c r="C650" s="43" t="s">
        <v>459</v>
      </c>
      <c r="D650" s="50">
        <f t="shared" ref="D650:V650" si="427">D651+D652</f>
        <v>778</v>
      </c>
      <c r="E650" s="50">
        <f t="shared" si="427"/>
        <v>935</v>
      </c>
      <c r="F650" s="50">
        <f t="shared" si="427"/>
        <v>953</v>
      </c>
      <c r="G650" s="50">
        <f t="shared" si="427"/>
        <v>773</v>
      </c>
      <c r="H650" s="50">
        <f t="shared" si="427"/>
        <v>945</v>
      </c>
      <c r="I650" s="50">
        <f t="shared" si="427"/>
        <v>945</v>
      </c>
      <c r="J650" s="50">
        <f t="shared" si="427"/>
        <v>945</v>
      </c>
      <c r="K650" s="50">
        <f t="shared" si="427"/>
        <v>260</v>
      </c>
      <c r="L650" s="50">
        <f t="shared" si="427"/>
        <v>240</v>
      </c>
      <c r="M650" s="50">
        <f t="shared" si="427"/>
        <v>235</v>
      </c>
      <c r="N650" s="50">
        <f t="shared" si="427"/>
        <v>210</v>
      </c>
      <c r="O650" s="39">
        <f t="shared" si="392"/>
        <v>945</v>
      </c>
      <c r="P650" s="39">
        <f t="shared" si="393"/>
        <v>0</v>
      </c>
      <c r="Q650" s="50">
        <f t="shared" ref="Q650" si="428">Q651+Q652</f>
        <v>945</v>
      </c>
      <c r="R650" s="50">
        <f t="shared" si="427"/>
        <v>945</v>
      </c>
      <c r="S650" s="50">
        <f t="shared" si="427"/>
        <v>945</v>
      </c>
      <c r="T650" s="50">
        <f t="shared" si="427"/>
        <v>945</v>
      </c>
      <c r="U650" s="50">
        <f t="shared" si="427"/>
        <v>945</v>
      </c>
      <c r="V650" s="50">
        <f t="shared" si="427"/>
        <v>945</v>
      </c>
    </row>
    <row r="651" spans="1:22" ht="14.25">
      <c r="A651" s="56"/>
      <c r="B651" s="42" t="s">
        <v>246</v>
      </c>
      <c r="C651" s="43">
        <v>10</v>
      </c>
      <c r="D651" s="44">
        <v>750</v>
      </c>
      <c r="E651" s="45">
        <v>905</v>
      </c>
      <c r="F651" s="45">
        <v>923</v>
      </c>
      <c r="G651" s="45">
        <v>748</v>
      </c>
      <c r="H651" s="45">
        <v>905</v>
      </c>
      <c r="I651" s="45">
        <v>905</v>
      </c>
      <c r="J651" s="45">
        <v>905</v>
      </c>
      <c r="K651" s="45">
        <v>250</v>
      </c>
      <c r="L651" s="45">
        <v>230</v>
      </c>
      <c r="M651" s="45">
        <v>225</v>
      </c>
      <c r="N651" s="45">
        <v>200</v>
      </c>
      <c r="O651" s="39">
        <f t="shared" ref="O651:O714" si="429">K651+L651+M651+N651</f>
        <v>905</v>
      </c>
      <c r="P651" s="39">
        <f t="shared" ref="P651:P714" si="430">I651-O651</f>
        <v>0</v>
      </c>
      <c r="Q651" s="45">
        <v>905</v>
      </c>
      <c r="R651" s="45">
        <v>905</v>
      </c>
      <c r="S651" s="45">
        <v>905</v>
      </c>
      <c r="T651" s="45">
        <v>905</v>
      </c>
      <c r="U651" s="45">
        <v>905</v>
      </c>
      <c r="V651" s="45">
        <v>905</v>
      </c>
    </row>
    <row r="652" spans="1:22" ht="14.25" customHeight="1">
      <c r="A652" s="56"/>
      <c r="B652" s="42" t="s">
        <v>247</v>
      </c>
      <c r="C652" s="43">
        <v>20</v>
      </c>
      <c r="D652" s="44">
        <v>28</v>
      </c>
      <c r="E652" s="45">
        <v>30</v>
      </c>
      <c r="F652" s="45">
        <v>30</v>
      </c>
      <c r="G652" s="45">
        <v>25</v>
      </c>
      <c r="H652" s="45">
        <v>40</v>
      </c>
      <c r="I652" s="45">
        <v>40</v>
      </c>
      <c r="J652" s="45">
        <v>40</v>
      </c>
      <c r="K652" s="45">
        <v>10</v>
      </c>
      <c r="L652" s="45">
        <v>10</v>
      </c>
      <c r="M652" s="45">
        <v>10</v>
      </c>
      <c r="N652" s="45">
        <v>10</v>
      </c>
      <c r="O652" s="39">
        <f t="shared" si="429"/>
        <v>40</v>
      </c>
      <c r="P652" s="39">
        <f t="shared" si="430"/>
        <v>0</v>
      </c>
      <c r="Q652" s="45">
        <v>40</v>
      </c>
      <c r="R652" s="45">
        <v>40</v>
      </c>
      <c r="S652" s="45">
        <v>40</v>
      </c>
      <c r="T652" s="45">
        <v>40</v>
      </c>
      <c r="U652" s="45">
        <v>40</v>
      </c>
      <c r="V652" s="45">
        <v>40</v>
      </c>
    </row>
    <row r="653" spans="1:22" ht="14.25" hidden="1" customHeight="1">
      <c r="A653" s="144">
        <v>2.2999999999999998</v>
      </c>
      <c r="B653" s="136" t="s">
        <v>470</v>
      </c>
      <c r="C653" s="128" t="s">
        <v>471</v>
      </c>
      <c r="D653" s="129">
        <f t="shared" ref="D653:V653" si="431">D654+D657+D660+D663+D666+D669</f>
        <v>83</v>
      </c>
      <c r="E653" s="129">
        <f t="shared" si="431"/>
        <v>0</v>
      </c>
      <c r="F653" s="129">
        <f t="shared" si="431"/>
        <v>0</v>
      </c>
      <c r="G653" s="129">
        <f t="shared" si="431"/>
        <v>0</v>
      </c>
      <c r="H653" s="129">
        <f t="shared" si="431"/>
        <v>0</v>
      </c>
      <c r="I653" s="129">
        <f t="shared" si="431"/>
        <v>0</v>
      </c>
      <c r="J653" s="129">
        <f t="shared" si="431"/>
        <v>0</v>
      </c>
      <c r="K653" s="129">
        <f t="shared" si="431"/>
        <v>0</v>
      </c>
      <c r="L653" s="129">
        <f t="shared" si="431"/>
        <v>0</v>
      </c>
      <c r="M653" s="129">
        <f t="shared" si="431"/>
        <v>0</v>
      </c>
      <c r="N653" s="129">
        <f t="shared" si="431"/>
        <v>0</v>
      </c>
      <c r="O653" s="39">
        <f t="shared" si="429"/>
        <v>0</v>
      </c>
      <c r="P653" s="39">
        <f t="shared" si="430"/>
        <v>0</v>
      </c>
      <c r="Q653" s="129">
        <f t="shared" ref="Q653" si="432">Q654+Q657+Q660+Q663+Q666+Q669</f>
        <v>0</v>
      </c>
      <c r="R653" s="129">
        <f t="shared" si="431"/>
        <v>0</v>
      </c>
      <c r="S653" s="129">
        <f t="shared" si="431"/>
        <v>0</v>
      </c>
      <c r="T653" s="129">
        <f t="shared" si="431"/>
        <v>0</v>
      </c>
      <c r="U653" s="129">
        <f t="shared" si="431"/>
        <v>0</v>
      </c>
      <c r="V653" s="129">
        <f t="shared" si="431"/>
        <v>0</v>
      </c>
    </row>
    <row r="654" spans="1:22" ht="14.25" hidden="1" customHeight="1">
      <c r="A654" s="56" t="s">
        <v>472</v>
      </c>
      <c r="B654" s="41" t="s">
        <v>473</v>
      </c>
      <c r="C654" s="34" t="s">
        <v>471</v>
      </c>
      <c r="D654" s="52">
        <f t="shared" ref="D654:V655" si="433">D655</f>
        <v>83</v>
      </c>
      <c r="E654" s="52">
        <f t="shared" si="433"/>
        <v>0</v>
      </c>
      <c r="F654" s="52">
        <f t="shared" si="433"/>
        <v>0</v>
      </c>
      <c r="G654" s="52">
        <f t="shared" si="433"/>
        <v>0</v>
      </c>
      <c r="H654" s="52">
        <f t="shared" si="433"/>
        <v>0</v>
      </c>
      <c r="I654" s="52">
        <f t="shared" si="433"/>
        <v>0</v>
      </c>
      <c r="J654" s="52">
        <f t="shared" si="433"/>
        <v>0</v>
      </c>
      <c r="K654" s="52">
        <f t="shared" si="433"/>
        <v>0</v>
      </c>
      <c r="L654" s="52">
        <f t="shared" si="433"/>
        <v>0</v>
      </c>
      <c r="M654" s="52">
        <f t="shared" si="433"/>
        <v>0</v>
      </c>
      <c r="N654" s="52">
        <f t="shared" si="433"/>
        <v>0</v>
      </c>
      <c r="O654" s="39">
        <f t="shared" si="429"/>
        <v>0</v>
      </c>
      <c r="P654" s="39">
        <f t="shared" si="430"/>
        <v>0</v>
      </c>
      <c r="Q654" s="52">
        <f t="shared" si="433"/>
        <v>0</v>
      </c>
      <c r="R654" s="52">
        <f t="shared" si="433"/>
        <v>0</v>
      </c>
      <c r="S654" s="52">
        <f t="shared" si="433"/>
        <v>0</v>
      </c>
      <c r="T654" s="52">
        <f t="shared" si="433"/>
        <v>0</v>
      </c>
      <c r="U654" s="52">
        <f t="shared" si="433"/>
        <v>0</v>
      </c>
      <c r="V654" s="52">
        <f t="shared" si="433"/>
        <v>0</v>
      </c>
    </row>
    <row r="655" spans="1:22" ht="15" hidden="1" customHeight="1">
      <c r="A655" s="56"/>
      <c r="B655" s="42" t="s">
        <v>257</v>
      </c>
      <c r="C655" s="43"/>
      <c r="D655" s="55">
        <f t="shared" si="433"/>
        <v>83</v>
      </c>
      <c r="E655" s="55">
        <f t="shared" si="433"/>
        <v>0</v>
      </c>
      <c r="F655" s="55">
        <f t="shared" si="433"/>
        <v>0</v>
      </c>
      <c r="G655" s="55">
        <f t="shared" si="433"/>
        <v>0</v>
      </c>
      <c r="H655" s="55">
        <f t="shared" si="433"/>
        <v>0</v>
      </c>
      <c r="I655" s="55">
        <f t="shared" si="433"/>
        <v>0</v>
      </c>
      <c r="J655" s="55">
        <f t="shared" si="433"/>
        <v>0</v>
      </c>
      <c r="K655" s="55">
        <f t="shared" si="433"/>
        <v>0</v>
      </c>
      <c r="L655" s="55">
        <f t="shared" si="433"/>
        <v>0</v>
      </c>
      <c r="M655" s="55">
        <f t="shared" si="433"/>
        <v>0</v>
      </c>
      <c r="N655" s="55">
        <f t="shared" si="433"/>
        <v>0</v>
      </c>
      <c r="O655" s="39">
        <f t="shared" si="429"/>
        <v>0</v>
      </c>
      <c r="P655" s="39">
        <f t="shared" si="430"/>
        <v>0</v>
      </c>
      <c r="Q655" s="55">
        <f t="shared" si="433"/>
        <v>0</v>
      </c>
      <c r="R655" s="55">
        <f t="shared" si="433"/>
        <v>0</v>
      </c>
      <c r="S655" s="55">
        <f t="shared" si="433"/>
        <v>0</v>
      </c>
      <c r="T655" s="55">
        <f t="shared" si="433"/>
        <v>0</v>
      </c>
      <c r="U655" s="55">
        <f t="shared" si="433"/>
        <v>0</v>
      </c>
      <c r="V655" s="55">
        <f t="shared" si="433"/>
        <v>0</v>
      </c>
    </row>
    <row r="656" spans="1:22" ht="30" hidden="1" customHeight="1">
      <c r="A656" s="56"/>
      <c r="B656" s="31" t="s">
        <v>474</v>
      </c>
      <c r="C656" s="43" t="s">
        <v>262</v>
      </c>
      <c r="D656" s="44">
        <v>83</v>
      </c>
      <c r="E656" s="45"/>
      <c r="F656" s="45"/>
      <c r="G656" s="45"/>
      <c r="H656" s="45"/>
      <c r="I656" s="45"/>
      <c r="J656" s="45"/>
      <c r="K656" s="45"/>
      <c r="L656" s="45"/>
      <c r="M656" s="45"/>
      <c r="N656" s="45"/>
      <c r="O656" s="39">
        <f t="shared" si="429"/>
        <v>0</v>
      </c>
      <c r="P656" s="39">
        <f t="shared" si="430"/>
        <v>0</v>
      </c>
      <c r="Q656" s="45"/>
      <c r="R656" s="45"/>
      <c r="S656" s="45"/>
      <c r="T656" s="45"/>
      <c r="U656" s="45"/>
      <c r="V656" s="45"/>
    </row>
    <row r="657" spans="1:22" ht="14.25" hidden="1" customHeight="1">
      <c r="A657" s="56" t="s">
        <v>475</v>
      </c>
      <c r="B657" s="23" t="s">
        <v>476</v>
      </c>
      <c r="C657" s="34" t="s">
        <v>471</v>
      </c>
      <c r="D657" s="52">
        <f t="shared" ref="D657:V658" si="434">D658</f>
        <v>0</v>
      </c>
      <c r="E657" s="52">
        <f t="shared" si="434"/>
        <v>0</v>
      </c>
      <c r="F657" s="52">
        <f t="shared" si="434"/>
        <v>0</v>
      </c>
      <c r="G657" s="52">
        <f t="shared" si="434"/>
        <v>0</v>
      </c>
      <c r="H657" s="52">
        <f t="shared" si="434"/>
        <v>0</v>
      </c>
      <c r="I657" s="52">
        <f t="shared" si="434"/>
        <v>0</v>
      </c>
      <c r="J657" s="52">
        <f t="shared" si="434"/>
        <v>0</v>
      </c>
      <c r="K657" s="52">
        <f t="shared" si="434"/>
        <v>0</v>
      </c>
      <c r="L657" s="52">
        <f t="shared" si="434"/>
        <v>0</v>
      </c>
      <c r="M657" s="52">
        <f t="shared" si="434"/>
        <v>0</v>
      </c>
      <c r="N657" s="52">
        <f t="shared" si="434"/>
        <v>0</v>
      </c>
      <c r="O657" s="39">
        <f t="shared" si="429"/>
        <v>0</v>
      </c>
      <c r="P657" s="39">
        <f t="shared" si="430"/>
        <v>0</v>
      </c>
      <c r="Q657" s="52">
        <f t="shared" si="434"/>
        <v>0</v>
      </c>
      <c r="R657" s="52">
        <f t="shared" si="434"/>
        <v>0</v>
      </c>
      <c r="S657" s="52">
        <f t="shared" si="434"/>
        <v>0</v>
      </c>
      <c r="T657" s="52">
        <f t="shared" si="434"/>
        <v>0</v>
      </c>
      <c r="U657" s="52">
        <f t="shared" si="434"/>
        <v>0</v>
      </c>
      <c r="V657" s="52">
        <f t="shared" si="434"/>
        <v>0</v>
      </c>
    </row>
    <row r="658" spans="1:22" ht="15" hidden="1" customHeight="1">
      <c r="A658" s="56"/>
      <c r="B658" s="42" t="s">
        <v>257</v>
      </c>
      <c r="C658" s="43"/>
      <c r="D658" s="55">
        <f t="shared" si="434"/>
        <v>0</v>
      </c>
      <c r="E658" s="55">
        <f t="shared" si="434"/>
        <v>0</v>
      </c>
      <c r="F658" s="55">
        <f t="shared" si="434"/>
        <v>0</v>
      </c>
      <c r="G658" s="55">
        <f t="shared" si="434"/>
        <v>0</v>
      </c>
      <c r="H658" s="55">
        <f t="shared" si="434"/>
        <v>0</v>
      </c>
      <c r="I658" s="55">
        <f t="shared" si="434"/>
        <v>0</v>
      </c>
      <c r="J658" s="55">
        <f t="shared" si="434"/>
        <v>0</v>
      </c>
      <c r="K658" s="55">
        <f t="shared" si="434"/>
        <v>0</v>
      </c>
      <c r="L658" s="55">
        <f t="shared" si="434"/>
        <v>0</v>
      </c>
      <c r="M658" s="55">
        <f t="shared" si="434"/>
        <v>0</v>
      </c>
      <c r="N658" s="55">
        <f t="shared" si="434"/>
        <v>0</v>
      </c>
      <c r="O658" s="39">
        <f t="shared" si="429"/>
        <v>0</v>
      </c>
      <c r="P658" s="39">
        <f t="shared" si="430"/>
        <v>0</v>
      </c>
      <c r="Q658" s="55">
        <f t="shared" si="434"/>
        <v>0</v>
      </c>
      <c r="R658" s="55">
        <f t="shared" si="434"/>
        <v>0</v>
      </c>
      <c r="S658" s="55">
        <f t="shared" si="434"/>
        <v>0</v>
      </c>
      <c r="T658" s="55">
        <f t="shared" si="434"/>
        <v>0</v>
      </c>
      <c r="U658" s="55">
        <f t="shared" si="434"/>
        <v>0</v>
      </c>
      <c r="V658" s="55">
        <f t="shared" si="434"/>
        <v>0</v>
      </c>
    </row>
    <row r="659" spans="1:22" ht="30" hidden="1" customHeight="1">
      <c r="A659" s="56"/>
      <c r="B659" s="31" t="s">
        <v>474</v>
      </c>
      <c r="C659" s="43" t="s">
        <v>262</v>
      </c>
      <c r="D659" s="44"/>
      <c r="E659" s="45"/>
      <c r="F659" s="45"/>
      <c r="G659" s="45"/>
      <c r="H659" s="45"/>
      <c r="I659" s="45"/>
      <c r="J659" s="45"/>
      <c r="K659" s="45"/>
      <c r="L659" s="45"/>
      <c r="M659" s="45"/>
      <c r="N659" s="45"/>
      <c r="O659" s="39">
        <f t="shared" si="429"/>
        <v>0</v>
      </c>
      <c r="P659" s="39">
        <f t="shared" si="430"/>
        <v>0</v>
      </c>
      <c r="Q659" s="45"/>
      <c r="R659" s="45"/>
      <c r="S659" s="45"/>
      <c r="T659" s="45"/>
      <c r="U659" s="45"/>
      <c r="V659" s="45"/>
    </row>
    <row r="660" spans="1:22" ht="17.25" hidden="1" customHeight="1">
      <c r="A660" s="56" t="s">
        <v>475</v>
      </c>
      <c r="B660" s="23" t="s">
        <v>477</v>
      </c>
      <c r="C660" s="34" t="s">
        <v>471</v>
      </c>
      <c r="D660" s="52">
        <f t="shared" ref="D660:V661" si="435">D661</f>
        <v>0</v>
      </c>
      <c r="E660" s="52">
        <f t="shared" si="435"/>
        <v>0</v>
      </c>
      <c r="F660" s="52">
        <f t="shared" si="435"/>
        <v>0</v>
      </c>
      <c r="G660" s="52">
        <f t="shared" si="435"/>
        <v>0</v>
      </c>
      <c r="H660" s="52">
        <f t="shared" si="435"/>
        <v>0</v>
      </c>
      <c r="I660" s="52">
        <f t="shared" si="435"/>
        <v>0</v>
      </c>
      <c r="J660" s="52">
        <f t="shared" si="435"/>
        <v>0</v>
      </c>
      <c r="K660" s="52">
        <f t="shared" si="435"/>
        <v>0</v>
      </c>
      <c r="L660" s="52">
        <f t="shared" si="435"/>
        <v>0</v>
      </c>
      <c r="M660" s="52">
        <f t="shared" si="435"/>
        <v>0</v>
      </c>
      <c r="N660" s="52">
        <f t="shared" si="435"/>
        <v>0</v>
      </c>
      <c r="O660" s="39">
        <f t="shared" si="429"/>
        <v>0</v>
      </c>
      <c r="P660" s="39">
        <f t="shared" si="430"/>
        <v>0</v>
      </c>
      <c r="Q660" s="52">
        <f t="shared" si="435"/>
        <v>0</v>
      </c>
      <c r="R660" s="52">
        <f t="shared" si="435"/>
        <v>0</v>
      </c>
      <c r="S660" s="52">
        <f t="shared" si="435"/>
        <v>0</v>
      </c>
      <c r="T660" s="52">
        <f t="shared" si="435"/>
        <v>0</v>
      </c>
      <c r="U660" s="52">
        <f t="shared" si="435"/>
        <v>0</v>
      </c>
      <c r="V660" s="52">
        <f t="shared" si="435"/>
        <v>0</v>
      </c>
    </row>
    <row r="661" spans="1:22" ht="15" hidden="1" customHeight="1">
      <c r="A661" s="56"/>
      <c r="B661" s="42" t="s">
        <v>257</v>
      </c>
      <c r="C661" s="43"/>
      <c r="D661" s="55">
        <f t="shared" si="435"/>
        <v>0</v>
      </c>
      <c r="E661" s="55">
        <f t="shared" si="435"/>
        <v>0</v>
      </c>
      <c r="F661" s="55">
        <f t="shared" si="435"/>
        <v>0</v>
      </c>
      <c r="G661" s="55">
        <f t="shared" si="435"/>
        <v>0</v>
      </c>
      <c r="H661" s="55">
        <f t="shared" si="435"/>
        <v>0</v>
      </c>
      <c r="I661" s="55">
        <f t="shared" si="435"/>
        <v>0</v>
      </c>
      <c r="J661" s="55">
        <f t="shared" si="435"/>
        <v>0</v>
      </c>
      <c r="K661" s="55">
        <f t="shared" si="435"/>
        <v>0</v>
      </c>
      <c r="L661" s="55">
        <f t="shared" si="435"/>
        <v>0</v>
      </c>
      <c r="M661" s="55">
        <f t="shared" si="435"/>
        <v>0</v>
      </c>
      <c r="N661" s="55">
        <f t="shared" si="435"/>
        <v>0</v>
      </c>
      <c r="O661" s="39">
        <f t="shared" si="429"/>
        <v>0</v>
      </c>
      <c r="P661" s="39">
        <f t="shared" si="430"/>
        <v>0</v>
      </c>
      <c r="Q661" s="55">
        <f t="shared" si="435"/>
        <v>0</v>
      </c>
      <c r="R661" s="55">
        <f t="shared" si="435"/>
        <v>0</v>
      </c>
      <c r="S661" s="55">
        <f t="shared" si="435"/>
        <v>0</v>
      </c>
      <c r="T661" s="55">
        <f t="shared" si="435"/>
        <v>0</v>
      </c>
      <c r="U661" s="55">
        <f t="shared" si="435"/>
        <v>0</v>
      </c>
      <c r="V661" s="55">
        <f t="shared" si="435"/>
        <v>0</v>
      </c>
    </row>
    <row r="662" spans="1:22" ht="30" hidden="1" customHeight="1">
      <c r="A662" s="56"/>
      <c r="B662" s="31" t="s">
        <v>474</v>
      </c>
      <c r="C662" s="43" t="s">
        <v>262</v>
      </c>
      <c r="D662" s="44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39">
        <f t="shared" si="429"/>
        <v>0</v>
      </c>
      <c r="P662" s="39">
        <f t="shared" si="430"/>
        <v>0</v>
      </c>
      <c r="Q662" s="45"/>
      <c r="R662" s="45"/>
      <c r="S662" s="45"/>
      <c r="T662" s="45"/>
      <c r="U662" s="45"/>
      <c r="V662" s="45"/>
    </row>
    <row r="663" spans="1:22" ht="14.25" hidden="1" customHeight="1">
      <c r="A663" s="56" t="s">
        <v>475</v>
      </c>
      <c r="B663" s="23" t="s">
        <v>478</v>
      </c>
      <c r="C663" s="34" t="s">
        <v>471</v>
      </c>
      <c r="D663" s="52">
        <f t="shared" ref="D663:V664" si="436">D664</f>
        <v>0</v>
      </c>
      <c r="E663" s="52">
        <f t="shared" si="436"/>
        <v>0</v>
      </c>
      <c r="F663" s="52">
        <f t="shared" si="436"/>
        <v>0</v>
      </c>
      <c r="G663" s="52">
        <f t="shared" si="436"/>
        <v>0</v>
      </c>
      <c r="H663" s="52">
        <f t="shared" si="436"/>
        <v>0</v>
      </c>
      <c r="I663" s="52">
        <f t="shared" si="436"/>
        <v>0</v>
      </c>
      <c r="J663" s="52">
        <f t="shared" si="436"/>
        <v>0</v>
      </c>
      <c r="K663" s="52">
        <f t="shared" si="436"/>
        <v>0</v>
      </c>
      <c r="L663" s="52">
        <f t="shared" si="436"/>
        <v>0</v>
      </c>
      <c r="M663" s="52">
        <f t="shared" si="436"/>
        <v>0</v>
      </c>
      <c r="N663" s="52">
        <f t="shared" si="436"/>
        <v>0</v>
      </c>
      <c r="O663" s="39">
        <f t="shared" si="429"/>
        <v>0</v>
      </c>
      <c r="P663" s="39">
        <f t="shared" si="430"/>
        <v>0</v>
      </c>
      <c r="Q663" s="52">
        <f t="shared" si="436"/>
        <v>0</v>
      </c>
      <c r="R663" s="52">
        <f t="shared" si="436"/>
        <v>0</v>
      </c>
      <c r="S663" s="52">
        <f t="shared" si="436"/>
        <v>0</v>
      </c>
      <c r="T663" s="52">
        <f t="shared" si="436"/>
        <v>0</v>
      </c>
      <c r="U663" s="52">
        <f t="shared" si="436"/>
        <v>0</v>
      </c>
      <c r="V663" s="52">
        <f t="shared" si="436"/>
        <v>0</v>
      </c>
    </row>
    <row r="664" spans="1:22" ht="14.25" hidden="1" customHeight="1">
      <c r="A664" s="56"/>
      <c r="B664" s="42" t="s">
        <v>257</v>
      </c>
      <c r="C664" s="43"/>
      <c r="D664" s="55">
        <f t="shared" si="436"/>
        <v>0</v>
      </c>
      <c r="E664" s="55">
        <f t="shared" si="436"/>
        <v>0</v>
      </c>
      <c r="F664" s="55">
        <f t="shared" si="436"/>
        <v>0</v>
      </c>
      <c r="G664" s="55">
        <f t="shared" si="436"/>
        <v>0</v>
      </c>
      <c r="H664" s="55">
        <f t="shared" si="436"/>
        <v>0</v>
      </c>
      <c r="I664" s="55">
        <f t="shared" si="436"/>
        <v>0</v>
      </c>
      <c r="J664" s="55">
        <f t="shared" si="436"/>
        <v>0</v>
      </c>
      <c r="K664" s="55">
        <f t="shared" si="436"/>
        <v>0</v>
      </c>
      <c r="L664" s="55">
        <f t="shared" si="436"/>
        <v>0</v>
      </c>
      <c r="M664" s="55">
        <f t="shared" si="436"/>
        <v>0</v>
      </c>
      <c r="N664" s="55">
        <f t="shared" si="436"/>
        <v>0</v>
      </c>
      <c r="O664" s="39">
        <f t="shared" si="429"/>
        <v>0</v>
      </c>
      <c r="P664" s="39">
        <f t="shared" si="430"/>
        <v>0</v>
      </c>
      <c r="Q664" s="55">
        <f t="shared" si="436"/>
        <v>0</v>
      </c>
      <c r="R664" s="55">
        <f t="shared" si="436"/>
        <v>0</v>
      </c>
      <c r="S664" s="55">
        <f t="shared" si="436"/>
        <v>0</v>
      </c>
      <c r="T664" s="55">
        <f t="shared" si="436"/>
        <v>0</v>
      </c>
      <c r="U664" s="55">
        <f t="shared" si="436"/>
        <v>0</v>
      </c>
      <c r="V664" s="55">
        <f t="shared" si="436"/>
        <v>0</v>
      </c>
    </row>
    <row r="665" spans="1:22" ht="14.25" hidden="1" customHeight="1">
      <c r="A665" s="56"/>
      <c r="B665" s="31" t="s">
        <v>474</v>
      </c>
      <c r="C665" s="43" t="s">
        <v>262</v>
      </c>
      <c r="D665" s="44"/>
      <c r="E665" s="45"/>
      <c r="F665" s="45"/>
      <c r="G665" s="45"/>
      <c r="H665" s="45"/>
      <c r="I665" s="45"/>
      <c r="J665" s="45"/>
      <c r="K665" s="45"/>
      <c r="L665" s="45"/>
      <c r="M665" s="45"/>
      <c r="N665" s="45"/>
      <c r="O665" s="39">
        <f t="shared" si="429"/>
        <v>0</v>
      </c>
      <c r="P665" s="39">
        <f t="shared" si="430"/>
        <v>0</v>
      </c>
      <c r="Q665" s="45"/>
      <c r="R665" s="45"/>
      <c r="S665" s="45"/>
      <c r="T665" s="45"/>
      <c r="U665" s="45"/>
      <c r="V665" s="45"/>
    </row>
    <row r="666" spans="1:22" ht="13.5" hidden="1" customHeight="1">
      <c r="A666" s="56" t="s">
        <v>475</v>
      </c>
      <c r="B666" s="23" t="s">
        <v>479</v>
      </c>
      <c r="C666" s="34" t="s">
        <v>471</v>
      </c>
      <c r="D666" s="52">
        <f t="shared" ref="D666:V667" si="437">D667</f>
        <v>0</v>
      </c>
      <c r="E666" s="52">
        <f t="shared" si="437"/>
        <v>0</v>
      </c>
      <c r="F666" s="52">
        <f t="shared" si="437"/>
        <v>0</v>
      </c>
      <c r="G666" s="52">
        <f t="shared" si="437"/>
        <v>0</v>
      </c>
      <c r="H666" s="52">
        <f t="shared" si="437"/>
        <v>0</v>
      </c>
      <c r="I666" s="52">
        <f t="shared" si="437"/>
        <v>0</v>
      </c>
      <c r="J666" s="52">
        <f t="shared" si="437"/>
        <v>0</v>
      </c>
      <c r="K666" s="52">
        <f t="shared" si="437"/>
        <v>0</v>
      </c>
      <c r="L666" s="52">
        <f t="shared" si="437"/>
        <v>0</v>
      </c>
      <c r="M666" s="52">
        <f t="shared" si="437"/>
        <v>0</v>
      </c>
      <c r="N666" s="52">
        <f t="shared" si="437"/>
        <v>0</v>
      </c>
      <c r="O666" s="39">
        <f t="shared" si="429"/>
        <v>0</v>
      </c>
      <c r="P666" s="39">
        <f t="shared" si="430"/>
        <v>0</v>
      </c>
      <c r="Q666" s="52">
        <f t="shared" si="437"/>
        <v>0</v>
      </c>
      <c r="R666" s="52">
        <f t="shared" si="437"/>
        <v>0</v>
      </c>
      <c r="S666" s="52">
        <f t="shared" si="437"/>
        <v>0</v>
      </c>
      <c r="T666" s="52">
        <f t="shared" si="437"/>
        <v>0</v>
      </c>
      <c r="U666" s="52">
        <f t="shared" si="437"/>
        <v>0</v>
      </c>
      <c r="V666" s="52">
        <f t="shared" si="437"/>
        <v>0</v>
      </c>
    </row>
    <row r="667" spans="1:22" ht="15" hidden="1" customHeight="1">
      <c r="A667" s="56"/>
      <c r="B667" s="42" t="s">
        <v>257</v>
      </c>
      <c r="C667" s="43"/>
      <c r="D667" s="55">
        <f t="shared" si="437"/>
        <v>0</v>
      </c>
      <c r="E667" s="55">
        <f t="shared" si="437"/>
        <v>0</v>
      </c>
      <c r="F667" s="55">
        <f t="shared" si="437"/>
        <v>0</v>
      </c>
      <c r="G667" s="55">
        <f t="shared" si="437"/>
        <v>0</v>
      </c>
      <c r="H667" s="55">
        <f t="shared" si="437"/>
        <v>0</v>
      </c>
      <c r="I667" s="55">
        <f t="shared" si="437"/>
        <v>0</v>
      </c>
      <c r="J667" s="55">
        <f t="shared" si="437"/>
        <v>0</v>
      </c>
      <c r="K667" s="55">
        <f t="shared" si="437"/>
        <v>0</v>
      </c>
      <c r="L667" s="55">
        <f t="shared" si="437"/>
        <v>0</v>
      </c>
      <c r="M667" s="55">
        <f t="shared" si="437"/>
        <v>0</v>
      </c>
      <c r="N667" s="55">
        <f t="shared" si="437"/>
        <v>0</v>
      </c>
      <c r="O667" s="39">
        <f t="shared" si="429"/>
        <v>0</v>
      </c>
      <c r="P667" s="39">
        <f t="shared" si="430"/>
        <v>0</v>
      </c>
      <c r="Q667" s="55">
        <f t="shared" si="437"/>
        <v>0</v>
      </c>
      <c r="R667" s="55">
        <f t="shared" si="437"/>
        <v>0</v>
      </c>
      <c r="S667" s="55">
        <f t="shared" si="437"/>
        <v>0</v>
      </c>
      <c r="T667" s="55">
        <f t="shared" si="437"/>
        <v>0</v>
      </c>
      <c r="U667" s="55">
        <f t="shared" si="437"/>
        <v>0</v>
      </c>
      <c r="V667" s="55">
        <f t="shared" si="437"/>
        <v>0</v>
      </c>
    </row>
    <row r="668" spans="1:22" ht="30" hidden="1" customHeight="1">
      <c r="A668" s="56"/>
      <c r="B668" s="31" t="s">
        <v>474</v>
      </c>
      <c r="C668" s="43" t="s">
        <v>262</v>
      </c>
      <c r="D668" s="44"/>
      <c r="E668" s="45"/>
      <c r="F668" s="45"/>
      <c r="G668" s="45"/>
      <c r="H668" s="45"/>
      <c r="I668" s="45"/>
      <c r="J668" s="45"/>
      <c r="K668" s="45"/>
      <c r="L668" s="45"/>
      <c r="M668" s="45"/>
      <c r="N668" s="45"/>
      <c r="O668" s="39">
        <f t="shared" si="429"/>
        <v>0</v>
      </c>
      <c r="P668" s="39">
        <f t="shared" si="430"/>
        <v>0</v>
      </c>
      <c r="Q668" s="45"/>
      <c r="R668" s="45"/>
      <c r="S668" s="45"/>
      <c r="T668" s="45"/>
      <c r="U668" s="45"/>
      <c r="V668" s="45"/>
    </row>
    <row r="669" spans="1:22" ht="14.25" hidden="1" customHeight="1">
      <c r="A669" s="56" t="s">
        <v>475</v>
      </c>
      <c r="B669" s="23" t="s">
        <v>480</v>
      </c>
      <c r="C669" s="34" t="s">
        <v>471</v>
      </c>
      <c r="D669" s="52">
        <f t="shared" ref="D669:V670" si="438">D670</f>
        <v>0</v>
      </c>
      <c r="E669" s="52">
        <f t="shared" si="438"/>
        <v>0</v>
      </c>
      <c r="F669" s="52">
        <f t="shared" si="438"/>
        <v>0</v>
      </c>
      <c r="G669" s="52">
        <f t="shared" si="438"/>
        <v>0</v>
      </c>
      <c r="H669" s="52">
        <f t="shared" si="438"/>
        <v>0</v>
      </c>
      <c r="I669" s="52">
        <f t="shared" si="438"/>
        <v>0</v>
      </c>
      <c r="J669" s="52">
        <f t="shared" si="438"/>
        <v>0</v>
      </c>
      <c r="K669" s="52">
        <f t="shared" si="438"/>
        <v>0</v>
      </c>
      <c r="L669" s="52">
        <f t="shared" si="438"/>
        <v>0</v>
      </c>
      <c r="M669" s="52">
        <f t="shared" si="438"/>
        <v>0</v>
      </c>
      <c r="N669" s="52">
        <f t="shared" si="438"/>
        <v>0</v>
      </c>
      <c r="O669" s="39">
        <f t="shared" si="429"/>
        <v>0</v>
      </c>
      <c r="P669" s="39">
        <f t="shared" si="430"/>
        <v>0</v>
      </c>
      <c r="Q669" s="52">
        <f t="shared" si="438"/>
        <v>0</v>
      </c>
      <c r="R669" s="52">
        <f t="shared" si="438"/>
        <v>0</v>
      </c>
      <c r="S669" s="52">
        <f t="shared" si="438"/>
        <v>0</v>
      </c>
      <c r="T669" s="52">
        <f t="shared" si="438"/>
        <v>0</v>
      </c>
      <c r="U669" s="52">
        <f t="shared" si="438"/>
        <v>0</v>
      </c>
      <c r="V669" s="52">
        <f t="shared" si="438"/>
        <v>0</v>
      </c>
    </row>
    <row r="670" spans="1:22" ht="15" hidden="1" customHeight="1">
      <c r="A670" s="56"/>
      <c r="B670" s="42" t="s">
        <v>257</v>
      </c>
      <c r="C670" s="43"/>
      <c r="D670" s="55">
        <f t="shared" si="438"/>
        <v>0</v>
      </c>
      <c r="E670" s="55">
        <f t="shared" si="438"/>
        <v>0</v>
      </c>
      <c r="F670" s="55">
        <f t="shared" si="438"/>
        <v>0</v>
      </c>
      <c r="G670" s="55">
        <f t="shared" si="438"/>
        <v>0</v>
      </c>
      <c r="H670" s="55">
        <f t="shared" si="438"/>
        <v>0</v>
      </c>
      <c r="I670" s="55">
        <f t="shared" si="438"/>
        <v>0</v>
      </c>
      <c r="J670" s="55">
        <f t="shared" si="438"/>
        <v>0</v>
      </c>
      <c r="K670" s="55">
        <f t="shared" si="438"/>
        <v>0</v>
      </c>
      <c r="L670" s="55">
        <f t="shared" si="438"/>
        <v>0</v>
      </c>
      <c r="M670" s="55">
        <f t="shared" si="438"/>
        <v>0</v>
      </c>
      <c r="N670" s="55">
        <f t="shared" si="438"/>
        <v>0</v>
      </c>
      <c r="O670" s="39">
        <f t="shared" si="429"/>
        <v>0</v>
      </c>
      <c r="P670" s="39">
        <f t="shared" si="430"/>
        <v>0</v>
      </c>
      <c r="Q670" s="55">
        <f t="shared" si="438"/>
        <v>0</v>
      </c>
      <c r="R670" s="55">
        <f t="shared" si="438"/>
        <v>0</v>
      </c>
      <c r="S670" s="55">
        <f t="shared" si="438"/>
        <v>0</v>
      </c>
      <c r="T670" s="55">
        <f t="shared" si="438"/>
        <v>0</v>
      </c>
      <c r="U670" s="55">
        <f t="shared" si="438"/>
        <v>0</v>
      </c>
      <c r="V670" s="55">
        <f t="shared" si="438"/>
        <v>0</v>
      </c>
    </row>
    <row r="671" spans="1:22" ht="30" hidden="1" customHeight="1">
      <c r="A671" s="56"/>
      <c r="B671" s="31" t="s">
        <v>474</v>
      </c>
      <c r="C671" s="43" t="s">
        <v>262</v>
      </c>
      <c r="D671" s="44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39">
        <f t="shared" si="429"/>
        <v>0</v>
      </c>
      <c r="P671" s="39">
        <f t="shared" si="430"/>
        <v>0</v>
      </c>
      <c r="Q671" s="45"/>
      <c r="R671" s="45"/>
      <c r="S671" s="45"/>
      <c r="T671" s="45"/>
      <c r="U671" s="45"/>
      <c r="V671" s="45"/>
    </row>
    <row r="672" spans="1:22" ht="19.5" customHeight="1">
      <c r="A672" s="97">
        <v>3</v>
      </c>
      <c r="B672" s="134" t="s">
        <v>481</v>
      </c>
      <c r="C672" s="107" t="s">
        <v>482</v>
      </c>
      <c r="D672" s="108">
        <f>D683+D694+D703+D709+D715+D725+D735+D744+D763+D768+D778+D783+D753</f>
        <v>52218.85</v>
      </c>
      <c r="E672" s="108">
        <f t="shared" ref="E672:V672" si="439">E683+E694+E703+E709+E715+E725+E735+E744+E763+E768+E778+E783+E753</f>
        <v>58284</v>
      </c>
      <c r="F672" s="108">
        <f t="shared" si="439"/>
        <v>77681.33</v>
      </c>
      <c r="G672" s="108">
        <f t="shared" si="439"/>
        <v>54881.33</v>
      </c>
      <c r="H672" s="108">
        <f t="shared" si="439"/>
        <v>92416.17</v>
      </c>
      <c r="I672" s="108">
        <f t="shared" si="439"/>
        <v>64148</v>
      </c>
      <c r="J672" s="108">
        <f t="shared" si="439"/>
        <v>64148</v>
      </c>
      <c r="K672" s="108">
        <f t="shared" si="439"/>
        <v>16090</v>
      </c>
      <c r="L672" s="108">
        <f t="shared" si="439"/>
        <v>16307</v>
      </c>
      <c r="M672" s="108">
        <f t="shared" si="439"/>
        <v>16593</v>
      </c>
      <c r="N672" s="108">
        <f t="shared" si="439"/>
        <v>15158</v>
      </c>
      <c r="O672" s="39">
        <f t="shared" si="429"/>
        <v>64148</v>
      </c>
      <c r="P672" s="39">
        <f t="shared" si="430"/>
        <v>0</v>
      </c>
      <c r="Q672" s="108">
        <f t="shared" si="439"/>
        <v>61348</v>
      </c>
      <c r="R672" s="108">
        <f t="shared" si="439"/>
        <v>61348</v>
      </c>
      <c r="S672" s="108">
        <f t="shared" si="439"/>
        <v>61448</v>
      </c>
      <c r="T672" s="108">
        <f t="shared" si="439"/>
        <v>61448</v>
      </c>
      <c r="U672" s="108">
        <f t="shared" si="439"/>
        <v>61548</v>
      </c>
      <c r="V672" s="108">
        <f t="shared" si="439"/>
        <v>61548</v>
      </c>
    </row>
    <row r="673" spans="1:22" ht="18.75" customHeight="1">
      <c r="A673" s="56"/>
      <c r="B673" s="41" t="s">
        <v>244</v>
      </c>
      <c r="C673" s="34"/>
      <c r="D673" s="98">
        <f>D684+D695+D716+D726+D736+D745+D764+D769+D779+D784+D754</f>
        <v>51645.85</v>
      </c>
      <c r="E673" s="98">
        <f t="shared" ref="E673:V674" si="440">E684+E695+E716+E726+E736+E745+E764+E769+E779+E784+E754</f>
        <v>54644</v>
      </c>
      <c r="F673" s="98">
        <f t="shared" si="440"/>
        <v>53299.33</v>
      </c>
      <c r="G673" s="98">
        <f t="shared" si="440"/>
        <v>52143.33</v>
      </c>
      <c r="H673" s="98">
        <f t="shared" si="440"/>
        <v>67303</v>
      </c>
      <c r="I673" s="98">
        <f t="shared" si="440"/>
        <v>63278</v>
      </c>
      <c r="J673" s="98">
        <f t="shared" si="440"/>
        <v>63278</v>
      </c>
      <c r="K673" s="98">
        <f t="shared" si="440"/>
        <v>15985</v>
      </c>
      <c r="L673" s="98">
        <f t="shared" si="440"/>
        <v>16015</v>
      </c>
      <c r="M673" s="98">
        <f t="shared" si="440"/>
        <v>16120</v>
      </c>
      <c r="N673" s="98">
        <f t="shared" si="440"/>
        <v>15158</v>
      </c>
      <c r="O673" s="39">
        <f t="shared" si="429"/>
        <v>63278</v>
      </c>
      <c r="P673" s="39">
        <f t="shared" si="430"/>
        <v>0</v>
      </c>
      <c r="Q673" s="98">
        <f t="shared" si="440"/>
        <v>61348</v>
      </c>
      <c r="R673" s="98">
        <f t="shared" si="440"/>
        <v>61348</v>
      </c>
      <c r="S673" s="98">
        <f t="shared" si="440"/>
        <v>61448</v>
      </c>
      <c r="T673" s="98">
        <f t="shared" si="440"/>
        <v>61448</v>
      </c>
      <c r="U673" s="98">
        <f t="shared" si="440"/>
        <v>61548</v>
      </c>
      <c r="V673" s="98">
        <f t="shared" si="440"/>
        <v>61548</v>
      </c>
    </row>
    <row r="674" spans="1:22" ht="14.25">
      <c r="A674" s="56"/>
      <c r="B674" s="42" t="s">
        <v>245</v>
      </c>
      <c r="C674" s="43">
        <v>1</v>
      </c>
      <c r="D674" s="50">
        <f>D685+D696+D717+D727+D737+D746+D765+D770+D780+D785+D755</f>
        <v>51722.400000000001</v>
      </c>
      <c r="E674" s="50">
        <f t="shared" si="440"/>
        <v>54644</v>
      </c>
      <c r="F674" s="50">
        <f t="shared" si="440"/>
        <v>53409</v>
      </c>
      <c r="G674" s="50">
        <f t="shared" si="440"/>
        <v>52253</v>
      </c>
      <c r="H674" s="50">
        <f t="shared" si="440"/>
        <v>67303</v>
      </c>
      <c r="I674" s="50">
        <f t="shared" si="440"/>
        <v>63278</v>
      </c>
      <c r="J674" s="50">
        <f t="shared" si="440"/>
        <v>63278</v>
      </c>
      <c r="K674" s="50">
        <f t="shared" si="440"/>
        <v>15985</v>
      </c>
      <c r="L674" s="50">
        <f t="shared" si="440"/>
        <v>16015</v>
      </c>
      <c r="M674" s="50">
        <f t="shared" si="440"/>
        <v>16120</v>
      </c>
      <c r="N674" s="50">
        <f t="shared" si="440"/>
        <v>15158</v>
      </c>
      <c r="O674" s="39">
        <f t="shared" si="429"/>
        <v>63278</v>
      </c>
      <c r="P674" s="39">
        <f t="shared" si="430"/>
        <v>0</v>
      </c>
      <c r="Q674" s="50">
        <f t="shared" si="440"/>
        <v>61348</v>
      </c>
      <c r="R674" s="50">
        <f t="shared" si="440"/>
        <v>61348</v>
      </c>
      <c r="S674" s="50">
        <f t="shared" si="440"/>
        <v>61448</v>
      </c>
      <c r="T674" s="50">
        <f t="shared" si="440"/>
        <v>61448</v>
      </c>
      <c r="U674" s="50">
        <f t="shared" si="440"/>
        <v>61548</v>
      </c>
      <c r="V674" s="50">
        <f t="shared" si="440"/>
        <v>61548</v>
      </c>
    </row>
    <row r="675" spans="1:22" ht="14.25">
      <c r="A675" s="56"/>
      <c r="B675" s="42" t="s">
        <v>247</v>
      </c>
      <c r="C675" s="43">
        <v>20</v>
      </c>
      <c r="D675" s="50">
        <f t="shared" ref="D675:V675" si="441">D781</f>
        <v>0</v>
      </c>
      <c r="E675" s="50">
        <f t="shared" si="441"/>
        <v>1000</v>
      </c>
      <c r="F675" s="50">
        <f t="shared" si="441"/>
        <v>900</v>
      </c>
      <c r="G675" s="50">
        <f t="shared" si="441"/>
        <v>841</v>
      </c>
      <c r="H675" s="50">
        <f t="shared" si="441"/>
        <v>2000</v>
      </c>
      <c r="I675" s="50">
        <f t="shared" si="441"/>
        <v>2000</v>
      </c>
      <c r="J675" s="50">
        <f t="shared" si="441"/>
        <v>2000</v>
      </c>
      <c r="K675" s="50">
        <f t="shared" si="441"/>
        <v>200</v>
      </c>
      <c r="L675" s="50">
        <f t="shared" si="441"/>
        <v>600</v>
      </c>
      <c r="M675" s="50">
        <f t="shared" si="441"/>
        <v>800</v>
      </c>
      <c r="N675" s="50">
        <f t="shared" si="441"/>
        <v>400</v>
      </c>
      <c r="O675" s="39">
        <f t="shared" si="429"/>
        <v>2000</v>
      </c>
      <c r="P675" s="39">
        <f t="shared" si="430"/>
        <v>0</v>
      </c>
      <c r="Q675" s="50">
        <f t="shared" ref="Q675" si="442">Q781</f>
        <v>1000</v>
      </c>
      <c r="R675" s="50">
        <f t="shared" si="441"/>
        <v>1000</v>
      </c>
      <c r="S675" s="50">
        <f t="shared" si="441"/>
        <v>1000</v>
      </c>
      <c r="T675" s="50">
        <f t="shared" si="441"/>
        <v>1000</v>
      </c>
      <c r="U675" s="50">
        <f t="shared" si="441"/>
        <v>1000</v>
      </c>
      <c r="V675" s="50">
        <f t="shared" si="441"/>
        <v>1000</v>
      </c>
    </row>
    <row r="676" spans="1:22" ht="14.25">
      <c r="A676" s="56"/>
      <c r="B676" s="42" t="s">
        <v>398</v>
      </c>
      <c r="C676" s="43">
        <v>51</v>
      </c>
      <c r="D676" s="50">
        <f>D686+D697+D718+D728+D738+D747+D771+D756</f>
        <v>37772.400000000001</v>
      </c>
      <c r="E676" s="50">
        <f t="shared" ref="E676:V676" si="443">E686+E697+E718+E728+E738+E747+E771+E756</f>
        <v>39225</v>
      </c>
      <c r="F676" s="50">
        <f t="shared" si="443"/>
        <v>38090</v>
      </c>
      <c r="G676" s="50">
        <f t="shared" si="443"/>
        <v>37293</v>
      </c>
      <c r="H676" s="50">
        <f t="shared" si="443"/>
        <v>47025</v>
      </c>
      <c r="I676" s="50">
        <f t="shared" si="443"/>
        <v>43000</v>
      </c>
      <c r="J676" s="50">
        <f t="shared" si="443"/>
        <v>43000</v>
      </c>
      <c r="K676" s="50">
        <f t="shared" si="443"/>
        <v>11465</v>
      </c>
      <c r="L676" s="50">
        <f t="shared" si="443"/>
        <v>10795</v>
      </c>
      <c r="M676" s="50">
        <f t="shared" si="443"/>
        <v>10700</v>
      </c>
      <c r="N676" s="50">
        <f t="shared" si="443"/>
        <v>10040</v>
      </c>
      <c r="O676" s="39">
        <f t="shared" si="429"/>
        <v>43000</v>
      </c>
      <c r="P676" s="39">
        <f t="shared" si="430"/>
        <v>0</v>
      </c>
      <c r="Q676" s="50">
        <f t="shared" si="443"/>
        <v>42570</v>
      </c>
      <c r="R676" s="50">
        <f t="shared" si="443"/>
        <v>42570</v>
      </c>
      <c r="S676" s="50">
        <f t="shared" si="443"/>
        <v>42670</v>
      </c>
      <c r="T676" s="50">
        <f t="shared" si="443"/>
        <v>42670</v>
      </c>
      <c r="U676" s="50">
        <f t="shared" si="443"/>
        <v>42770</v>
      </c>
      <c r="V676" s="50">
        <f t="shared" si="443"/>
        <v>42770</v>
      </c>
    </row>
    <row r="677" spans="1:22" ht="15" customHeight="1">
      <c r="A677" s="56"/>
      <c r="B677" s="42" t="s">
        <v>254</v>
      </c>
      <c r="C677" s="43">
        <v>59</v>
      </c>
      <c r="D677" s="50">
        <f>D766+D786+D689+D721+D731+D759</f>
        <v>14156.1</v>
      </c>
      <c r="E677" s="50">
        <f t="shared" ref="E677:V677" si="444">E766+E786+E689+E721+E731+E759</f>
        <v>14679</v>
      </c>
      <c r="F677" s="50">
        <f t="shared" si="444"/>
        <v>14677.5</v>
      </c>
      <c r="G677" s="50">
        <f t="shared" si="444"/>
        <v>14335.5</v>
      </c>
      <c r="H677" s="50">
        <f t="shared" si="444"/>
        <v>18538</v>
      </c>
      <c r="I677" s="50">
        <f t="shared" si="444"/>
        <v>18574</v>
      </c>
      <c r="J677" s="50">
        <f t="shared" si="444"/>
        <v>18574</v>
      </c>
      <c r="K677" s="50">
        <f t="shared" si="444"/>
        <v>4385</v>
      </c>
      <c r="L677" s="50">
        <f t="shared" si="444"/>
        <v>4685</v>
      </c>
      <c r="M677" s="50">
        <f t="shared" si="444"/>
        <v>4703</v>
      </c>
      <c r="N677" s="50">
        <f t="shared" si="444"/>
        <v>4801</v>
      </c>
      <c r="O677" s="39">
        <f t="shared" si="429"/>
        <v>18574</v>
      </c>
      <c r="P677" s="39">
        <f t="shared" si="430"/>
        <v>0</v>
      </c>
      <c r="Q677" s="50">
        <f t="shared" si="444"/>
        <v>18008</v>
      </c>
      <c r="R677" s="50">
        <f t="shared" si="444"/>
        <v>18008</v>
      </c>
      <c r="S677" s="50">
        <f t="shared" si="444"/>
        <v>18008</v>
      </c>
      <c r="T677" s="50">
        <f t="shared" si="444"/>
        <v>18008</v>
      </c>
      <c r="U677" s="50">
        <f t="shared" si="444"/>
        <v>18008</v>
      </c>
      <c r="V677" s="50">
        <f t="shared" si="444"/>
        <v>18008</v>
      </c>
    </row>
    <row r="678" spans="1:22" ht="15" hidden="1" customHeight="1">
      <c r="A678" s="56"/>
      <c r="B678" s="42" t="s">
        <v>256</v>
      </c>
      <c r="C678" s="34">
        <v>85.01</v>
      </c>
      <c r="D678" s="98">
        <f>D690+D774+D760+D700+D732+D750</f>
        <v>-56.55</v>
      </c>
      <c r="E678" s="98">
        <f t="shared" ref="E678:V678" si="445">E690+E774+E760+E700+E732+E750</f>
        <v>0</v>
      </c>
      <c r="F678" s="98">
        <f t="shared" si="445"/>
        <v>-109.67</v>
      </c>
      <c r="G678" s="98">
        <f t="shared" si="445"/>
        <v>-109.67</v>
      </c>
      <c r="H678" s="98">
        <f t="shared" si="445"/>
        <v>0</v>
      </c>
      <c r="I678" s="98">
        <f t="shared" si="445"/>
        <v>12</v>
      </c>
      <c r="J678" s="98">
        <f t="shared" si="445"/>
        <v>12</v>
      </c>
      <c r="K678" s="98">
        <f t="shared" si="445"/>
        <v>0</v>
      </c>
      <c r="L678" s="98">
        <f t="shared" si="445"/>
        <v>0</v>
      </c>
      <c r="M678" s="98">
        <f t="shared" si="445"/>
        <v>6</v>
      </c>
      <c r="N678" s="98">
        <f t="shared" si="445"/>
        <v>6</v>
      </c>
      <c r="O678" s="39">
        <f t="shared" si="429"/>
        <v>12</v>
      </c>
      <c r="P678" s="39">
        <f t="shared" si="430"/>
        <v>0</v>
      </c>
      <c r="Q678" s="98">
        <f t="shared" si="445"/>
        <v>0</v>
      </c>
      <c r="R678" s="98">
        <f t="shared" si="445"/>
        <v>0</v>
      </c>
      <c r="S678" s="98">
        <f t="shared" si="445"/>
        <v>0</v>
      </c>
      <c r="T678" s="98">
        <f t="shared" si="445"/>
        <v>0</v>
      </c>
      <c r="U678" s="98">
        <f t="shared" si="445"/>
        <v>0</v>
      </c>
      <c r="V678" s="98">
        <f t="shared" si="445"/>
        <v>0</v>
      </c>
    </row>
    <row r="679" spans="1:22" ht="15" customHeight="1">
      <c r="A679" s="56"/>
      <c r="B679" s="41" t="s">
        <v>257</v>
      </c>
      <c r="C679" s="43"/>
      <c r="D679" s="98">
        <f>D691+D701+D704+D710+D722+D733+D742+D751+D775+D761</f>
        <v>573</v>
      </c>
      <c r="E679" s="98">
        <f t="shared" ref="E679:V679" si="446">E691+E701+E704+E710+E722+E733+E742+E751+E775+E761</f>
        <v>3640</v>
      </c>
      <c r="F679" s="98">
        <f t="shared" si="446"/>
        <v>24382</v>
      </c>
      <c r="G679" s="98">
        <f t="shared" si="446"/>
        <v>2738</v>
      </c>
      <c r="H679" s="98">
        <f>H691+H701+H704+H710+H722+H733+H742+H751+H775+H761</f>
        <v>25113.17</v>
      </c>
      <c r="I679" s="98">
        <f t="shared" ref="I679" si="447">I691+I701+I704+I710+I722+I733+I742+I751+I775+I761</f>
        <v>870</v>
      </c>
      <c r="J679" s="98">
        <f t="shared" si="446"/>
        <v>870</v>
      </c>
      <c r="K679" s="98">
        <f t="shared" si="446"/>
        <v>105</v>
      </c>
      <c r="L679" s="98">
        <f t="shared" si="446"/>
        <v>292</v>
      </c>
      <c r="M679" s="98">
        <f t="shared" si="446"/>
        <v>473</v>
      </c>
      <c r="N679" s="98">
        <f t="shared" si="446"/>
        <v>0</v>
      </c>
      <c r="O679" s="39">
        <f t="shared" si="429"/>
        <v>870</v>
      </c>
      <c r="P679" s="39">
        <f t="shared" si="430"/>
        <v>0</v>
      </c>
      <c r="Q679" s="98">
        <f t="shared" si="446"/>
        <v>0</v>
      </c>
      <c r="R679" s="98">
        <f t="shared" si="446"/>
        <v>0</v>
      </c>
      <c r="S679" s="98">
        <f t="shared" si="446"/>
        <v>0</v>
      </c>
      <c r="T679" s="98">
        <f t="shared" si="446"/>
        <v>0</v>
      </c>
      <c r="U679" s="98">
        <f t="shared" si="446"/>
        <v>0</v>
      </c>
      <c r="V679" s="98">
        <f t="shared" si="446"/>
        <v>0</v>
      </c>
    </row>
    <row r="680" spans="1:22" ht="14.25" customHeight="1">
      <c r="A680" s="56"/>
      <c r="B680" s="42" t="s">
        <v>263</v>
      </c>
      <c r="C680" s="43">
        <v>51</v>
      </c>
      <c r="D680" s="98">
        <f>D693+D702+D724+D734+D743+D752+D777+D762</f>
        <v>573</v>
      </c>
      <c r="E680" s="98">
        <f t="shared" ref="E680:V680" si="448">E693+E702+E724+E734+E743+E752+E777+E762</f>
        <v>3640</v>
      </c>
      <c r="F680" s="98">
        <f t="shared" si="448"/>
        <v>24382</v>
      </c>
      <c r="G680" s="98">
        <f t="shared" si="448"/>
        <v>2738</v>
      </c>
      <c r="H680" s="98">
        <f>H693+H702+H724+H734+H743+H752+H777+H762</f>
        <v>25113.17</v>
      </c>
      <c r="I680" s="98">
        <f>I693+I702+I724+I734+I743+I752+I777+I762</f>
        <v>870</v>
      </c>
      <c r="J680" s="98">
        <f t="shared" si="448"/>
        <v>870</v>
      </c>
      <c r="K680" s="98">
        <f>K693+K702+K724+K734+K743+K752+K777+K762</f>
        <v>105</v>
      </c>
      <c r="L680" s="98">
        <f t="shared" ref="L680:N680" si="449">L693+L702+L724+L734+L743+L752+L777+L762</f>
        <v>292</v>
      </c>
      <c r="M680" s="98">
        <f t="shared" si="449"/>
        <v>473</v>
      </c>
      <c r="N680" s="98">
        <f t="shared" si="449"/>
        <v>0</v>
      </c>
      <c r="O680" s="39">
        <f t="shared" si="429"/>
        <v>870</v>
      </c>
      <c r="P680" s="39">
        <f t="shared" si="430"/>
        <v>0</v>
      </c>
      <c r="Q680" s="98">
        <f t="shared" si="448"/>
        <v>0</v>
      </c>
      <c r="R680" s="98">
        <f t="shared" si="448"/>
        <v>0</v>
      </c>
      <c r="S680" s="98">
        <f t="shared" si="448"/>
        <v>0</v>
      </c>
      <c r="T680" s="98">
        <f t="shared" si="448"/>
        <v>0</v>
      </c>
      <c r="U680" s="98">
        <f t="shared" si="448"/>
        <v>0</v>
      </c>
      <c r="V680" s="98">
        <f t="shared" si="448"/>
        <v>0</v>
      </c>
    </row>
    <row r="681" spans="1:22" ht="13.5" customHeight="1">
      <c r="A681" s="56"/>
      <c r="B681" s="42" t="s">
        <v>265</v>
      </c>
      <c r="C681" s="43">
        <v>55</v>
      </c>
      <c r="D681" s="98">
        <f t="shared" ref="D681:V681" si="450">D776</f>
        <v>0</v>
      </c>
      <c r="E681" s="98">
        <f t="shared" si="450"/>
        <v>0</v>
      </c>
      <c r="F681" s="98">
        <f t="shared" si="450"/>
        <v>0</v>
      </c>
      <c r="G681" s="98">
        <f t="shared" si="450"/>
        <v>0</v>
      </c>
      <c r="H681" s="98">
        <f t="shared" si="450"/>
        <v>0</v>
      </c>
      <c r="I681" s="98">
        <f t="shared" si="450"/>
        <v>0</v>
      </c>
      <c r="J681" s="98">
        <f t="shared" si="450"/>
        <v>0</v>
      </c>
      <c r="K681" s="98">
        <f t="shared" si="450"/>
        <v>0</v>
      </c>
      <c r="L681" s="98">
        <f t="shared" si="450"/>
        <v>0</v>
      </c>
      <c r="M681" s="98">
        <f t="shared" si="450"/>
        <v>0</v>
      </c>
      <c r="N681" s="98">
        <f t="shared" si="450"/>
        <v>0</v>
      </c>
      <c r="O681" s="39">
        <f t="shared" si="429"/>
        <v>0</v>
      </c>
      <c r="P681" s="39">
        <f t="shared" si="430"/>
        <v>0</v>
      </c>
      <c r="Q681" s="98">
        <f t="shared" ref="Q681" si="451">Q776</f>
        <v>0</v>
      </c>
      <c r="R681" s="98">
        <f t="shared" si="450"/>
        <v>0</v>
      </c>
      <c r="S681" s="98">
        <f t="shared" si="450"/>
        <v>0</v>
      </c>
      <c r="T681" s="98">
        <f t="shared" si="450"/>
        <v>0</v>
      </c>
      <c r="U681" s="98">
        <f t="shared" si="450"/>
        <v>0</v>
      </c>
      <c r="V681" s="98">
        <f t="shared" si="450"/>
        <v>0</v>
      </c>
    </row>
    <row r="682" spans="1:22" ht="12" customHeight="1">
      <c r="A682" s="56"/>
      <c r="B682" s="42" t="s">
        <v>266</v>
      </c>
      <c r="C682" s="43">
        <v>56</v>
      </c>
      <c r="D682" s="50">
        <f t="shared" ref="D682:V682" si="452">D692+D705+D711</f>
        <v>0</v>
      </c>
      <c r="E682" s="50">
        <f t="shared" si="452"/>
        <v>0</v>
      </c>
      <c r="F682" s="50">
        <f t="shared" si="452"/>
        <v>0</v>
      </c>
      <c r="G682" s="50">
        <f t="shared" si="452"/>
        <v>0</v>
      </c>
      <c r="H682" s="50">
        <f t="shared" si="452"/>
        <v>0</v>
      </c>
      <c r="I682" s="50">
        <f t="shared" si="452"/>
        <v>0</v>
      </c>
      <c r="J682" s="50">
        <f t="shared" si="452"/>
        <v>0</v>
      </c>
      <c r="K682" s="50">
        <f t="shared" si="452"/>
        <v>0</v>
      </c>
      <c r="L682" s="50">
        <f t="shared" si="452"/>
        <v>0</v>
      </c>
      <c r="M682" s="50">
        <f t="shared" si="452"/>
        <v>0</v>
      </c>
      <c r="N682" s="50">
        <f t="shared" si="452"/>
        <v>0</v>
      </c>
      <c r="O682" s="39">
        <f t="shared" si="429"/>
        <v>0</v>
      </c>
      <c r="P682" s="39">
        <f t="shared" si="430"/>
        <v>0</v>
      </c>
      <c r="Q682" s="50">
        <f t="shared" ref="Q682" si="453">Q692+Q705+Q711</f>
        <v>0</v>
      </c>
      <c r="R682" s="50">
        <f t="shared" si="452"/>
        <v>0</v>
      </c>
      <c r="S682" s="50">
        <f t="shared" si="452"/>
        <v>0</v>
      </c>
      <c r="T682" s="50">
        <f t="shared" si="452"/>
        <v>0</v>
      </c>
      <c r="U682" s="50">
        <f t="shared" si="452"/>
        <v>0</v>
      </c>
      <c r="V682" s="50">
        <f t="shared" si="452"/>
        <v>0</v>
      </c>
    </row>
    <row r="683" spans="1:22" ht="25.5">
      <c r="A683" s="56" t="s">
        <v>483</v>
      </c>
      <c r="B683" s="127" t="s">
        <v>484</v>
      </c>
      <c r="C683" s="114" t="s">
        <v>485</v>
      </c>
      <c r="D683" s="129">
        <f t="shared" ref="D683:N683" si="454">D684+D691</f>
        <v>5411.85</v>
      </c>
      <c r="E683" s="129">
        <f t="shared" si="454"/>
        <v>5830</v>
      </c>
      <c r="F683" s="129">
        <f t="shared" si="454"/>
        <v>6147</v>
      </c>
      <c r="G683" s="129">
        <f t="shared" si="454"/>
        <v>5886.5</v>
      </c>
      <c r="H683" s="129">
        <f t="shared" si="454"/>
        <v>7827</v>
      </c>
      <c r="I683" s="129">
        <f t="shared" si="454"/>
        <v>6957</v>
      </c>
      <c r="J683" s="129">
        <f t="shared" si="454"/>
        <v>6957</v>
      </c>
      <c r="K683" s="129">
        <f t="shared" si="454"/>
        <v>1885</v>
      </c>
      <c r="L683" s="129">
        <f t="shared" si="454"/>
        <v>1812</v>
      </c>
      <c r="M683" s="129">
        <f t="shared" si="454"/>
        <v>1655</v>
      </c>
      <c r="N683" s="129">
        <f t="shared" si="454"/>
        <v>1605</v>
      </c>
      <c r="O683" s="39">
        <f t="shared" si="429"/>
        <v>6957</v>
      </c>
      <c r="P683" s="39">
        <f t="shared" si="430"/>
        <v>0</v>
      </c>
      <c r="Q683" s="129">
        <f t="shared" ref="Q683:V683" si="455">Q684+Q691</f>
        <v>6720</v>
      </c>
      <c r="R683" s="129">
        <f t="shared" si="455"/>
        <v>6720</v>
      </c>
      <c r="S683" s="129">
        <f t="shared" si="455"/>
        <v>6720</v>
      </c>
      <c r="T683" s="129">
        <f t="shared" si="455"/>
        <v>6720</v>
      </c>
      <c r="U683" s="129">
        <f t="shared" si="455"/>
        <v>6720</v>
      </c>
      <c r="V683" s="129">
        <f t="shared" si="455"/>
        <v>6720</v>
      </c>
    </row>
    <row r="684" spans="1:22" ht="14.25">
      <c r="A684" s="56"/>
      <c r="B684" s="41" t="s">
        <v>244</v>
      </c>
      <c r="C684" s="43"/>
      <c r="D684" s="98">
        <f>D685+D690</f>
        <v>5358.85</v>
      </c>
      <c r="E684" s="98">
        <f t="shared" ref="E684:V684" si="456">E685+E690</f>
        <v>5730</v>
      </c>
      <c r="F684" s="98">
        <f t="shared" si="456"/>
        <v>5730</v>
      </c>
      <c r="G684" s="98">
        <f t="shared" si="456"/>
        <v>5629.5</v>
      </c>
      <c r="H684" s="98">
        <f t="shared" si="456"/>
        <v>7412</v>
      </c>
      <c r="I684" s="98">
        <f t="shared" si="456"/>
        <v>6720</v>
      </c>
      <c r="J684" s="98">
        <f t="shared" si="456"/>
        <v>6720</v>
      </c>
      <c r="K684" s="98">
        <f t="shared" si="456"/>
        <v>1805</v>
      </c>
      <c r="L684" s="98">
        <f t="shared" si="456"/>
        <v>1655</v>
      </c>
      <c r="M684" s="98">
        <f t="shared" si="456"/>
        <v>1655</v>
      </c>
      <c r="N684" s="98">
        <f t="shared" si="456"/>
        <v>1605</v>
      </c>
      <c r="O684" s="39">
        <f t="shared" si="429"/>
        <v>6720</v>
      </c>
      <c r="P684" s="39">
        <f t="shared" si="430"/>
        <v>0</v>
      </c>
      <c r="Q684" s="98">
        <f t="shared" si="456"/>
        <v>6720</v>
      </c>
      <c r="R684" s="98">
        <f t="shared" si="456"/>
        <v>6720</v>
      </c>
      <c r="S684" s="98">
        <f t="shared" si="456"/>
        <v>6720</v>
      </c>
      <c r="T684" s="98">
        <f t="shared" si="456"/>
        <v>6720</v>
      </c>
      <c r="U684" s="98">
        <f t="shared" si="456"/>
        <v>6720</v>
      </c>
      <c r="V684" s="98">
        <f t="shared" si="456"/>
        <v>6720</v>
      </c>
    </row>
    <row r="685" spans="1:22" ht="14.25">
      <c r="A685" s="56"/>
      <c r="B685" s="42" t="s">
        <v>245</v>
      </c>
      <c r="C685" s="43">
        <v>1</v>
      </c>
      <c r="D685" s="50">
        <f>D686</f>
        <v>5387.4000000000005</v>
      </c>
      <c r="E685" s="50">
        <f t="shared" ref="E685:V685" si="457">E686</f>
        <v>5730</v>
      </c>
      <c r="F685" s="50">
        <f t="shared" si="457"/>
        <v>5784</v>
      </c>
      <c r="G685" s="50">
        <f t="shared" si="457"/>
        <v>5683.5</v>
      </c>
      <c r="H685" s="50">
        <f t="shared" si="457"/>
        <v>7412</v>
      </c>
      <c r="I685" s="50">
        <f t="shared" si="457"/>
        <v>6720</v>
      </c>
      <c r="J685" s="50">
        <f t="shared" si="457"/>
        <v>6720</v>
      </c>
      <c r="K685" s="50">
        <f t="shared" si="457"/>
        <v>1805</v>
      </c>
      <c r="L685" s="50">
        <f t="shared" si="457"/>
        <v>1655</v>
      </c>
      <c r="M685" s="50">
        <f t="shared" si="457"/>
        <v>1655</v>
      </c>
      <c r="N685" s="50">
        <f t="shared" si="457"/>
        <v>1605</v>
      </c>
      <c r="O685" s="39">
        <f t="shared" si="429"/>
        <v>6720</v>
      </c>
      <c r="P685" s="39">
        <f t="shared" si="430"/>
        <v>0</v>
      </c>
      <c r="Q685" s="50">
        <f t="shared" si="457"/>
        <v>6720</v>
      </c>
      <c r="R685" s="50">
        <f t="shared" si="457"/>
        <v>6720</v>
      </c>
      <c r="S685" s="50">
        <f t="shared" si="457"/>
        <v>6720</v>
      </c>
      <c r="T685" s="50">
        <f t="shared" si="457"/>
        <v>6720</v>
      </c>
      <c r="U685" s="50">
        <f t="shared" si="457"/>
        <v>6720</v>
      </c>
      <c r="V685" s="50">
        <f t="shared" si="457"/>
        <v>6720</v>
      </c>
    </row>
    <row r="686" spans="1:22" ht="14.25">
      <c r="A686" s="56"/>
      <c r="B686" s="42" t="s">
        <v>398</v>
      </c>
      <c r="C686" s="43" t="s">
        <v>354</v>
      </c>
      <c r="D686" s="50">
        <f t="shared" ref="D686:N686" si="458">D687+D688+D689</f>
        <v>5387.4000000000005</v>
      </c>
      <c r="E686" s="50">
        <f t="shared" si="458"/>
        <v>5730</v>
      </c>
      <c r="F686" s="50">
        <f t="shared" si="458"/>
        <v>5784</v>
      </c>
      <c r="G686" s="50">
        <f t="shared" si="458"/>
        <v>5683.5</v>
      </c>
      <c r="H686" s="50">
        <f t="shared" si="458"/>
        <v>7412</v>
      </c>
      <c r="I686" s="50">
        <f t="shared" si="458"/>
        <v>6720</v>
      </c>
      <c r="J686" s="50">
        <f t="shared" si="458"/>
        <v>6720</v>
      </c>
      <c r="K686" s="50">
        <f t="shared" si="458"/>
        <v>1805</v>
      </c>
      <c r="L686" s="50">
        <f t="shared" si="458"/>
        <v>1655</v>
      </c>
      <c r="M686" s="50">
        <f t="shared" si="458"/>
        <v>1655</v>
      </c>
      <c r="N686" s="50">
        <f t="shared" si="458"/>
        <v>1605</v>
      </c>
      <c r="O686" s="39">
        <f t="shared" si="429"/>
        <v>6720</v>
      </c>
      <c r="P686" s="39">
        <f t="shared" si="430"/>
        <v>0</v>
      </c>
      <c r="Q686" s="50">
        <f t="shared" ref="Q686:V686" si="459">Q687+Q688+Q689</f>
        <v>6720</v>
      </c>
      <c r="R686" s="50">
        <f t="shared" si="459"/>
        <v>6720</v>
      </c>
      <c r="S686" s="50">
        <f t="shared" si="459"/>
        <v>6720</v>
      </c>
      <c r="T686" s="50">
        <f t="shared" si="459"/>
        <v>6720</v>
      </c>
      <c r="U686" s="50">
        <f t="shared" si="459"/>
        <v>6720</v>
      </c>
      <c r="V686" s="50">
        <f t="shared" si="459"/>
        <v>6720</v>
      </c>
    </row>
    <row r="687" spans="1:22" ht="15" customHeight="1">
      <c r="A687" s="56"/>
      <c r="B687" s="42" t="s">
        <v>246</v>
      </c>
      <c r="C687" s="43">
        <v>10</v>
      </c>
      <c r="D687" s="44">
        <v>4203</v>
      </c>
      <c r="E687" s="45">
        <v>4600</v>
      </c>
      <c r="F687" s="45">
        <v>4410</v>
      </c>
      <c r="G687" s="45">
        <v>4312</v>
      </c>
      <c r="H687" s="45">
        <v>5270</v>
      </c>
      <c r="I687" s="45">
        <f>5200+138</f>
        <v>5338</v>
      </c>
      <c r="J687" s="45">
        <f>5200+138</f>
        <v>5338</v>
      </c>
      <c r="K687" s="45">
        <v>1400</v>
      </c>
      <c r="L687" s="45">
        <v>1300</v>
      </c>
      <c r="M687" s="45">
        <v>1369</v>
      </c>
      <c r="N687" s="45">
        <v>1269</v>
      </c>
      <c r="O687" s="39">
        <f t="shared" si="429"/>
        <v>5338</v>
      </c>
      <c r="P687" s="39">
        <f t="shared" si="430"/>
        <v>0</v>
      </c>
      <c r="Q687" s="45">
        <v>5200</v>
      </c>
      <c r="R687" s="45">
        <v>5200</v>
      </c>
      <c r="S687" s="45">
        <v>5200</v>
      </c>
      <c r="T687" s="45">
        <v>5200</v>
      </c>
      <c r="U687" s="45">
        <v>5200</v>
      </c>
      <c r="V687" s="45">
        <v>5200</v>
      </c>
    </row>
    <row r="688" spans="1:22" ht="14.25" customHeight="1">
      <c r="A688" s="56"/>
      <c r="B688" s="42" t="s">
        <v>247</v>
      </c>
      <c r="C688" s="43">
        <v>20</v>
      </c>
      <c r="D688" s="44">
        <v>1172.3</v>
      </c>
      <c r="E688" s="45">
        <v>1100</v>
      </c>
      <c r="F688" s="45">
        <v>1356</v>
      </c>
      <c r="G688" s="45">
        <v>1354</v>
      </c>
      <c r="H688" s="45">
        <v>2122</v>
      </c>
      <c r="I688" s="45">
        <f>1500-138</f>
        <v>1362</v>
      </c>
      <c r="J688" s="45">
        <f>1500-138</f>
        <v>1362</v>
      </c>
      <c r="K688" s="45">
        <v>400</v>
      </c>
      <c r="L688" s="45">
        <v>350</v>
      </c>
      <c r="M688" s="45">
        <f>350-69</f>
        <v>281</v>
      </c>
      <c r="N688" s="45">
        <f>400-69</f>
        <v>331</v>
      </c>
      <c r="O688" s="39">
        <f t="shared" si="429"/>
        <v>1362</v>
      </c>
      <c r="P688" s="39">
        <f t="shared" si="430"/>
        <v>0</v>
      </c>
      <c r="Q688" s="45">
        <v>1500</v>
      </c>
      <c r="R688" s="45">
        <v>1500</v>
      </c>
      <c r="S688" s="45">
        <v>1500</v>
      </c>
      <c r="T688" s="45">
        <v>1500</v>
      </c>
      <c r="U688" s="45">
        <v>1500</v>
      </c>
      <c r="V688" s="45">
        <v>1500</v>
      </c>
    </row>
    <row r="689" spans="1:22" ht="16.5" customHeight="1">
      <c r="A689" s="56"/>
      <c r="B689" s="42" t="s">
        <v>486</v>
      </c>
      <c r="C689" s="43">
        <v>59</v>
      </c>
      <c r="D689" s="44">
        <v>12.1</v>
      </c>
      <c r="E689" s="45">
        <v>30</v>
      </c>
      <c r="F689" s="45">
        <v>18</v>
      </c>
      <c r="G689" s="45">
        <v>17.5</v>
      </c>
      <c r="H689" s="45">
        <v>20</v>
      </c>
      <c r="I689" s="45">
        <v>20</v>
      </c>
      <c r="J689" s="45">
        <v>20</v>
      </c>
      <c r="K689" s="45">
        <v>5</v>
      </c>
      <c r="L689" s="45">
        <v>5</v>
      </c>
      <c r="M689" s="45">
        <v>5</v>
      </c>
      <c r="N689" s="45">
        <v>5</v>
      </c>
      <c r="O689" s="39">
        <f t="shared" si="429"/>
        <v>20</v>
      </c>
      <c r="P689" s="39">
        <f t="shared" si="430"/>
        <v>0</v>
      </c>
      <c r="Q689" s="45">
        <v>20</v>
      </c>
      <c r="R689" s="45">
        <v>20</v>
      </c>
      <c r="S689" s="45">
        <v>20</v>
      </c>
      <c r="T689" s="45">
        <v>20</v>
      </c>
      <c r="U689" s="45">
        <v>20</v>
      </c>
      <c r="V689" s="45">
        <v>20</v>
      </c>
    </row>
    <row r="690" spans="1:22" ht="16.5" hidden="1" customHeight="1">
      <c r="A690" s="56"/>
      <c r="B690" s="42" t="s">
        <v>256</v>
      </c>
      <c r="C690" s="43" t="s">
        <v>355</v>
      </c>
      <c r="D690" s="44">
        <v>-28.55</v>
      </c>
      <c r="E690" s="45"/>
      <c r="F690" s="45">
        <v>-54</v>
      </c>
      <c r="G690" s="45">
        <v>-54</v>
      </c>
      <c r="H690" s="45"/>
      <c r="I690" s="45"/>
      <c r="J690" s="45"/>
      <c r="K690" s="45"/>
      <c r="L690" s="45"/>
      <c r="M690" s="45"/>
      <c r="N690" s="45"/>
      <c r="O690" s="39">
        <f t="shared" si="429"/>
        <v>0</v>
      </c>
      <c r="P690" s="39">
        <f t="shared" si="430"/>
        <v>0</v>
      </c>
      <c r="Q690" s="45"/>
      <c r="R690" s="45"/>
      <c r="S690" s="45"/>
      <c r="T690" s="45"/>
      <c r="U690" s="45"/>
      <c r="V690" s="45"/>
    </row>
    <row r="691" spans="1:22" ht="14.25" customHeight="1">
      <c r="A691" s="56"/>
      <c r="B691" s="41" t="s">
        <v>257</v>
      </c>
      <c r="C691" s="43"/>
      <c r="D691" s="50">
        <f t="shared" ref="D691:V691" si="460">D692+D693</f>
        <v>53</v>
      </c>
      <c r="E691" s="50">
        <f>E692+E693</f>
        <v>100</v>
      </c>
      <c r="F691" s="50">
        <f t="shared" si="460"/>
        <v>417</v>
      </c>
      <c r="G691" s="50">
        <f t="shared" si="460"/>
        <v>257</v>
      </c>
      <c r="H691" s="50">
        <f t="shared" si="460"/>
        <v>415</v>
      </c>
      <c r="I691" s="50">
        <f t="shared" si="460"/>
        <v>237</v>
      </c>
      <c r="J691" s="50">
        <f t="shared" si="460"/>
        <v>237</v>
      </c>
      <c r="K691" s="50">
        <f t="shared" si="460"/>
        <v>80</v>
      </c>
      <c r="L691" s="50">
        <f t="shared" si="460"/>
        <v>157</v>
      </c>
      <c r="M691" s="50">
        <f t="shared" si="460"/>
        <v>0</v>
      </c>
      <c r="N691" s="50">
        <f t="shared" si="460"/>
        <v>0</v>
      </c>
      <c r="O691" s="39">
        <f t="shared" si="429"/>
        <v>237</v>
      </c>
      <c r="P691" s="39">
        <f t="shared" si="430"/>
        <v>0</v>
      </c>
      <c r="Q691" s="50">
        <f t="shared" ref="Q691" si="461">Q692+Q693</f>
        <v>0</v>
      </c>
      <c r="R691" s="50">
        <f t="shared" si="460"/>
        <v>0</v>
      </c>
      <c r="S691" s="50">
        <f t="shared" si="460"/>
        <v>0</v>
      </c>
      <c r="T691" s="50">
        <f t="shared" si="460"/>
        <v>0</v>
      </c>
      <c r="U691" s="50">
        <f t="shared" si="460"/>
        <v>0</v>
      </c>
      <c r="V691" s="50">
        <f t="shared" si="460"/>
        <v>0</v>
      </c>
    </row>
    <row r="692" spans="1:22" ht="17.25" hidden="1" customHeight="1">
      <c r="A692" s="56"/>
      <c r="B692" s="42" t="s">
        <v>266</v>
      </c>
      <c r="C692" s="43" t="s">
        <v>487</v>
      </c>
      <c r="D692" s="44"/>
      <c r="E692" s="45"/>
      <c r="F692" s="45"/>
      <c r="G692" s="45"/>
      <c r="H692" s="45"/>
      <c r="I692" s="45"/>
      <c r="J692" s="45"/>
      <c r="K692" s="45"/>
      <c r="L692" s="45"/>
      <c r="M692" s="45"/>
      <c r="N692" s="45"/>
      <c r="O692" s="39">
        <f t="shared" si="429"/>
        <v>0</v>
      </c>
      <c r="P692" s="39">
        <f t="shared" si="430"/>
        <v>0</v>
      </c>
      <c r="Q692" s="45"/>
      <c r="R692" s="45"/>
      <c r="S692" s="45"/>
      <c r="T692" s="45"/>
      <c r="U692" s="45"/>
      <c r="V692" s="45"/>
    </row>
    <row r="693" spans="1:22" ht="15.75" customHeight="1">
      <c r="A693" s="56"/>
      <c r="B693" s="42" t="s">
        <v>263</v>
      </c>
      <c r="C693" s="43" t="s">
        <v>264</v>
      </c>
      <c r="D693" s="44">
        <v>53</v>
      </c>
      <c r="E693" s="45">
        <v>100</v>
      </c>
      <c r="F693" s="45">
        <v>417</v>
      </c>
      <c r="G693" s="45">
        <v>257</v>
      </c>
      <c r="H693" s="45">
        <v>415</v>
      </c>
      <c r="I693" s="45">
        <f>80+157</f>
        <v>237</v>
      </c>
      <c r="J693" s="45">
        <f>80+157</f>
        <v>237</v>
      </c>
      <c r="K693" s="45">
        <v>80</v>
      </c>
      <c r="L693" s="45">
        <v>157</v>
      </c>
      <c r="M693" s="45">
        <v>0</v>
      </c>
      <c r="N693" s="45">
        <v>0</v>
      </c>
      <c r="O693" s="39">
        <f t="shared" si="429"/>
        <v>237</v>
      </c>
      <c r="P693" s="39">
        <f t="shared" si="430"/>
        <v>0</v>
      </c>
      <c r="Q693" s="45"/>
      <c r="R693" s="45"/>
      <c r="S693" s="45"/>
      <c r="T693" s="45"/>
      <c r="U693" s="45"/>
      <c r="V693" s="45"/>
    </row>
    <row r="694" spans="1:22" ht="14.25">
      <c r="A694" s="145" t="s">
        <v>488</v>
      </c>
      <c r="B694" s="136" t="s">
        <v>489</v>
      </c>
      <c r="C694" s="114" t="s">
        <v>490</v>
      </c>
      <c r="D694" s="129">
        <f t="shared" ref="D694:V694" si="462">D695+D701</f>
        <v>6278</v>
      </c>
      <c r="E694" s="129">
        <f t="shared" si="462"/>
        <v>6660</v>
      </c>
      <c r="F694" s="129">
        <f t="shared" si="462"/>
        <v>6954.33</v>
      </c>
      <c r="G694" s="129">
        <f t="shared" si="462"/>
        <v>6556.33</v>
      </c>
      <c r="H694" s="129">
        <f t="shared" si="462"/>
        <v>8697</v>
      </c>
      <c r="I694" s="129">
        <f t="shared" si="462"/>
        <v>7753</v>
      </c>
      <c r="J694" s="129">
        <f t="shared" si="462"/>
        <v>7753</v>
      </c>
      <c r="K694" s="129">
        <f t="shared" si="462"/>
        <v>1900</v>
      </c>
      <c r="L694" s="129">
        <f t="shared" si="462"/>
        <v>1935</v>
      </c>
      <c r="M694" s="129">
        <f t="shared" si="462"/>
        <v>2218</v>
      </c>
      <c r="N694" s="129">
        <f t="shared" si="462"/>
        <v>1700</v>
      </c>
      <c r="O694" s="39">
        <f t="shared" si="429"/>
        <v>7753</v>
      </c>
      <c r="P694" s="39">
        <f t="shared" si="430"/>
        <v>0</v>
      </c>
      <c r="Q694" s="129">
        <f t="shared" si="462"/>
        <v>7200</v>
      </c>
      <c r="R694" s="129">
        <f t="shared" si="462"/>
        <v>7200</v>
      </c>
      <c r="S694" s="129">
        <f t="shared" si="462"/>
        <v>7200</v>
      </c>
      <c r="T694" s="129">
        <f t="shared" si="462"/>
        <v>7200</v>
      </c>
      <c r="U694" s="129">
        <f t="shared" si="462"/>
        <v>7200</v>
      </c>
      <c r="V694" s="129">
        <f t="shared" si="462"/>
        <v>7200</v>
      </c>
    </row>
    <row r="695" spans="1:22" ht="14.25">
      <c r="A695" s="56"/>
      <c r="B695" s="41" t="s">
        <v>244</v>
      </c>
      <c r="C695" s="43"/>
      <c r="D695" s="98">
        <f>D696+D700</f>
        <v>6278</v>
      </c>
      <c r="E695" s="98">
        <f t="shared" ref="E695:V695" si="463">E696+E700</f>
        <v>6500</v>
      </c>
      <c r="F695" s="98">
        <f t="shared" si="463"/>
        <v>6500.33</v>
      </c>
      <c r="G695" s="98">
        <f t="shared" si="463"/>
        <v>6239.33</v>
      </c>
      <c r="H695" s="98">
        <f t="shared" si="463"/>
        <v>8144</v>
      </c>
      <c r="I695" s="98">
        <f>I696</f>
        <v>7200</v>
      </c>
      <c r="J695" s="98">
        <f t="shared" ref="J695:N695" si="464">J696</f>
        <v>7200</v>
      </c>
      <c r="K695" s="98">
        <f t="shared" si="464"/>
        <v>1900</v>
      </c>
      <c r="L695" s="98">
        <f t="shared" si="464"/>
        <v>1800</v>
      </c>
      <c r="M695" s="98">
        <f t="shared" si="464"/>
        <v>1800</v>
      </c>
      <c r="N695" s="98">
        <f t="shared" si="464"/>
        <v>1700</v>
      </c>
      <c r="O695" s="39">
        <f t="shared" si="429"/>
        <v>7200</v>
      </c>
      <c r="P695" s="39">
        <f t="shared" si="430"/>
        <v>0</v>
      </c>
      <c r="Q695" s="98">
        <f t="shared" si="463"/>
        <v>7200</v>
      </c>
      <c r="R695" s="98">
        <f t="shared" si="463"/>
        <v>7200</v>
      </c>
      <c r="S695" s="98">
        <f t="shared" si="463"/>
        <v>7200</v>
      </c>
      <c r="T695" s="98">
        <f t="shared" si="463"/>
        <v>7200</v>
      </c>
      <c r="U695" s="98">
        <f t="shared" si="463"/>
        <v>7200</v>
      </c>
      <c r="V695" s="98">
        <f t="shared" si="463"/>
        <v>7200</v>
      </c>
    </row>
    <row r="696" spans="1:22" ht="14.25">
      <c r="A696" s="56"/>
      <c r="B696" s="42" t="s">
        <v>245</v>
      </c>
      <c r="C696" s="43">
        <v>1</v>
      </c>
      <c r="D696" s="50">
        <f t="shared" ref="D696:V696" si="465">D697</f>
        <v>6306</v>
      </c>
      <c r="E696" s="50">
        <f t="shared" si="465"/>
        <v>6500</v>
      </c>
      <c r="F696" s="50">
        <f t="shared" si="465"/>
        <v>6511</v>
      </c>
      <c r="G696" s="50">
        <f t="shared" si="465"/>
        <v>6250</v>
      </c>
      <c r="H696" s="50">
        <f t="shared" si="465"/>
        <v>8144</v>
      </c>
      <c r="I696" s="50">
        <f t="shared" si="465"/>
        <v>7200</v>
      </c>
      <c r="J696" s="50">
        <f t="shared" si="465"/>
        <v>7200</v>
      </c>
      <c r="K696" s="50">
        <f t="shared" si="465"/>
        <v>1900</v>
      </c>
      <c r="L696" s="50">
        <f t="shared" si="465"/>
        <v>1800</v>
      </c>
      <c r="M696" s="50">
        <f t="shared" si="465"/>
        <v>1800</v>
      </c>
      <c r="N696" s="50">
        <f t="shared" si="465"/>
        <v>1700</v>
      </c>
      <c r="O696" s="39">
        <f t="shared" si="429"/>
        <v>7200</v>
      </c>
      <c r="P696" s="39">
        <f t="shared" si="430"/>
        <v>0</v>
      </c>
      <c r="Q696" s="50">
        <f t="shared" si="465"/>
        <v>7200</v>
      </c>
      <c r="R696" s="50">
        <f t="shared" si="465"/>
        <v>7200</v>
      </c>
      <c r="S696" s="50">
        <f t="shared" si="465"/>
        <v>7200</v>
      </c>
      <c r="T696" s="50">
        <f t="shared" si="465"/>
        <v>7200</v>
      </c>
      <c r="U696" s="50">
        <f t="shared" si="465"/>
        <v>7200</v>
      </c>
      <c r="V696" s="50">
        <f t="shared" si="465"/>
        <v>7200</v>
      </c>
    </row>
    <row r="697" spans="1:22" ht="14.25">
      <c r="A697" s="56"/>
      <c r="B697" s="42" t="s">
        <v>398</v>
      </c>
      <c r="C697" s="43" t="s">
        <v>354</v>
      </c>
      <c r="D697" s="50">
        <f t="shared" ref="D697:V697" si="466">D698+D699</f>
        <v>6306</v>
      </c>
      <c r="E697" s="50">
        <f t="shared" si="466"/>
        <v>6500</v>
      </c>
      <c r="F697" s="50">
        <f t="shared" si="466"/>
        <v>6511</v>
      </c>
      <c r="G697" s="50">
        <f t="shared" si="466"/>
        <v>6250</v>
      </c>
      <c r="H697" s="50">
        <f t="shared" si="466"/>
        <v>8144</v>
      </c>
      <c r="I697" s="50">
        <f>I698+I699+I700</f>
        <v>7200</v>
      </c>
      <c r="J697" s="50">
        <f t="shared" ref="J697:N697" si="467">J698+J699+J700</f>
        <v>7200</v>
      </c>
      <c r="K697" s="50">
        <f t="shared" si="467"/>
        <v>1900</v>
      </c>
      <c r="L697" s="50">
        <f t="shared" si="467"/>
        <v>1800</v>
      </c>
      <c r="M697" s="50">
        <f t="shared" si="467"/>
        <v>1800</v>
      </c>
      <c r="N697" s="50">
        <f t="shared" si="467"/>
        <v>1700</v>
      </c>
      <c r="O697" s="39">
        <f t="shared" si="429"/>
        <v>7200</v>
      </c>
      <c r="P697" s="39">
        <f t="shared" si="430"/>
        <v>0</v>
      </c>
      <c r="Q697" s="50">
        <f t="shared" ref="Q697" si="468">Q698+Q699</f>
        <v>7200</v>
      </c>
      <c r="R697" s="50">
        <f t="shared" si="466"/>
        <v>7200</v>
      </c>
      <c r="S697" s="50">
        <f t="shared" si="466"/>
        <v>7200</v>
      </c>
      <c r="T697" s="50">
        <f t="shared" si="466"/>
        <v>7200</v>
      </c>
      <c r="U697" s="50">
        <f t="shared" si="466"/>
        <v>7200</v>
      </c>
      <c r="V697" s="50">
        <f t="shared" si="466"/>
        <v>7200</v>
      </c>
    </row>
    <row r="698" spans="1:22" ht="14.25" customHeight="1">
      <c r="A698" s="56"/>
      <c r="B698" s="42" t="s">
        <v>246</v>
      </c>
      <c r="C698" s="43">
        <v>10</v>
      </c>
      <c r="D698" s="44">
        <v>3559.2</v>
      </c>
      <c r="E698" s="45">
        <v>3800</v>
      </c>
      <c r="F698" s="45">
        <v>3562</v>
      </c>
      <c r="G698" s="45">
        <v>3502</v>
      </c>
      <c r="H698" s="45">
        <v>5153</v>
      </c>
      <c r="I698" s="45">
        <f>4400+588</f>
        <v>4988</v>
      </c>
      <c r="J698" s="45">
        <f>4400+588</f>
        <v>4988</v>
      </c>
      <c r="K698" s="45">
        <v>1200</v>
      </c>
      <c r="L698" s="45">
        <v>1100</v>
      </c>
      <c r="M698" s="45">
        <f>1100+244</f>
        <v>1344</v>
      </c>
      <c r="N698" s="45">
        <f>1000+344</f>
        <v>1344</v>
      </c>
      <c r="O698" s="39">
        <f t="shared" si="429"/>
        <v>4988</v>
      </c>
      <c r="P698" s="39">
        <f t="shared" si="430"/>
        <v>0</v>
      </c>
      <c r="Q698" s="45">
        <v>4400</v>
      </c>
      <c r="R698" s="45">
        <v>4400</v>
      </c>
      <c r="S698" s="45">
        <v>4400</v>
      </c>
      <c r="T698" s="45">
        <v>4400</v>
      </c>
      <c r="U698" s="45">
        <v>4400</v>
      </c>
      <c r="V698" s="45">
        <v>4400</v>
      </c>
    </row>
    <row r="699" spans="1:22" ht="15" customHeight="1">
      <c r="A699" s="56"/>
      <c r="B699" s="42" t="s">
        <v>247</v>
      </c>
      <c r="C699" s="43">
        <v>20</v>
      </c>
      <c r="D699" s="44">
        <v>2746.8</v>
      </c>
      <c r="E699" s="45">
        <v>2700</v>
      </c>
      <c r="F699" s="45">
        <v>2949</v>
      </c>
      <c r="G699" s="45">
        <v>2748</v>
      </c>
      <c r="H699" s="45">
        <v>2991</v>
      </c>
      <c r="I699" s="45">
        <f>2800-600</f>
        <v>2200</v>
      </c>
      <c r="J699" s="45">
        <f>2800-600</f>
        <v>2200</v>
      </c>
      <c r="K699" s="45">
        <v>700</v>
      </c>
      <c r="L699" s="45">
        <v>700</v>
      </c>
      <c r="M699" s="45">
        <f>700-250</f>
        <v>450</v>
      </c>
      <c r="N699" s="45">
        <f>700-350</f>
        <v>350</v>
      </c>
      <c r="O699" s="39">
        <f t="shared" si="429"/>
        <v>2200</v>
      </c>
      <c r="P699" s="39">
        <f t="shared" si="430"/>
        <v>0</v>
      </c>
      <c r="Q699" s="45">
        <v>2800</v>
      </c>
      <c r="R699" s="45">
        <v>2800</v>
      </c>
      <c r="S699" s="45">
        <v>2800</v>
      </c>
      <c r="T699" s="45">
        <v>2800</v>
      </c>
      <c r="U699" s="45">
        <v>2800</v>
      </c>
      <c r="V699" s="45">
        <v>2800</v>
      </c>
    </row>
    <row r="700" spans="1:22" ht="18" customHeight="1">
      <c r="A700" s="56"/>
      <c r="B700" s="42" t="s">
        <v>486</v>
      </c>
      <c r="C700" s="43">
        <v>59</v>
      </c>
      <c r="D700" s="44">
        <v>-28</v>
      </c>
      <c r="E700" s="45"/>
      <c r="F700" s="45">
        <v>-10.67</v>
      </c>
      <c r="G700" s="45">
        <v>-10.67</v>
      </c>
      <c r="H700" s="45"/>
      <c r="I700" s="45">
        <v>12</v>
      </c>
      <c r="J700" s="45">
        <v>12</v>
      </c>
      <c r="K700" s="45"/>
      <c r="L700" s="45"/>
      <c r="M700" s="45">
        <v>6</v>
      </c>
      <c r="N700" s="45">
        <v>6</v>
      </c>
      <c r="O700" s="39">
        <f t="shared" si="429"/>
        <v>12</v>
      </c>
      <c r="P700" s="39">
        <f t="shared" si="430"/>
        <v>0</v>
      </c>
      <c r="Q700" s="45"/>
      <c r="R700" s="45"/>
      <c r="S700" s="45"/>
      <c r="T700" s="45"/>
      <c r="U700" s="45"/>
      <c r="V700" s="45"/>
    </row>
    <row r="701" spans="1:22" ht="15" customHeight="1">
      <c r="A701" s="56"/>
      <c r="B701" s="41" t="s">
        <v>257</v>
      </c>
      <c r="C701" s="43"/>
      <c r="D701" s="50">
        <f t="shared" ref="D701:V701" si="469">D702</f>
        <v>0</v>
      </c>
      <c r="E701" s="50">
        <f t="shared" si="469"/>
        <v>160</v>
      </c>
      <c r="F701" s="50">
        <f t="shared" si="469"/>
        <v>454</v>
      </c>
      <c r="G701" s="50">
        <f t="shared" si="469"/>
        <v>317</v>
      </c>
      <c r="H701" s="50">
        <f t="shared" si="469"/>
        <v>553</v>
      </c>
      <c r="I701" s="50">
        <f t="shared" si="469"/>
        <v>553</v>
      </c>
      <c r="J701" s="50">
        <f t="shared" si="469"/>
        <v>553</v>
      </c>
      <c r="K701" s="50">
        <f t="shared" si="469"/>
        <v>0</v>
      </c>
      <c r="L701" s="50">
        <f t="shared" si="469"/>
        <v>135</v>
      </c>
      <c r="M701" s="50">
        <f t="shared" si="469"/>
        <v>418</v>
      </c>
      <c r="N701" s="50">
        <f t="shared" si="469"/>
        <v>0</v>
      </c>
      <c r="O701" s="39">
        <f t="shared" si="429"/>
        <v>553</v>
      </c>
      <c r="P701" s="39">
        <f t="shared" si="430"/>
        <v>0</v>
      </c>
      <c r="Q701" s="50">
        <f t="shared" si="469"/>
        <v>0</v>
      </c>
      <c r="R701" s="50">
        <f t="shared" si="469"/>
        <v>0</v>
      </c>
      <c r="S701" s="50">
        <f t="shared" si="469"/>
        <v>0</v>
      </c>
      <c r="T701" s="50">
        <f t="shared" si="469"/>
        <v>0</v>
      </c>
      <c r="U701" s="50">
        <f t="shared" si="469"/>
        <v>0</v>
      </c>
      <c r="V701" s="50">
        <f t="shared" si="469"/>
        <v>0</v>
      </c>
    </row>
    <row r="702" spans="1:22" ht="15.75" customHeight="1">
      <c r="A702" s="110"/>
      <c r="B702" s="42" t="s">
        <v>263</v>
      </c>
      <c r="C702" s="43" t="s">
        <v>264</v>
      </c>
      <c r="D702" s="44"/>
      <c r="E702" s="45">
        <v>160</v>
      </c>
      <c r="F702" s="45">
        <v>454</v>
      </c>
      <c r="G702" s="45">
        <v>317</v>
      </c>
      <c r="H702" s="45">
        <v>553</v>
      </c>
      <c r="I702" s="45">
        <f>418+135</f>
        <v>553</v>
      </c>
      <c r="J702" s="45">
        <f>418+135</f>
        <v>553</v>
      </c>
      <c r="K702" s="45">
        <v>0</v>
      </c>
      <c r="L702" s="45">
        <v>135</v>
      </c>
      <c r="M702" s="45">
        <v>418</v>
      </c>
      <c r="N702" s="45">
        <v>0</v>
      </c>
      <c r="O702" s="39">
        <f t="shared" si="429"/>
        <v>553</v>
      </c>
      <c r="P702" s="39">
        <f t="shared" si="430"/>
        <v>0</v>
      </c>
      <c r="Q702" s="45"/>
      <c r="R702" s="45"/>
      <c r="S702" s="45"/>
      <c r="T702" s="45"/>
      <c r="U702" s="45"/>
      <c r="V702" s="45"/>
    </row>
    <row r="703" spans="1:22" ht="29.25" hidden="1" customHeight="1">
      <c r="A703" s="110">
        <v>3.3</v>
      </c>
      <c r="B703" s="23" t="s">
        <v>491</v>
      </c>
      <c r="C703" s="43" t="s">
        <v>492</v>
      </c>
      <c r="D703" s="44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39">
        <f t="shared" si="429"/>
        <v>0</v>
      </c>
      <c r="P703" s="39">
        <f t="shared" si="430"/>
        <v>0</v>
      </c>
      <c r="Q703" s="45"/>
      <c r="R703" s="45"/>
      <c r="S703" s="45"/>
      <c r="T703" s="45"/>
      <c r="U703" s="45"/>
      <c r="V703" s="45"/>
    </row>
    <row r="704" spans="1:22" ht="18.75" hidden="1" customHeight="1">
      <c r="A704" s="110"/>
      <c r="B704" s="41" t="s">
        <v>257</v>
      </c>
      <c r="C704" s="43"/>
      <c r="D704" s="44"/>
      <c r="E704" s="45"/>
      <c r="F704" s="45"/>
      <c r="G704" s="45"/>
      <c r="H704" s="45"/>
      <c r="I704" s="45"/>
      <c r="J704" s="45"/>
      <c r="K704" s="45"/>
      <c r="L704" s="45"/>
      <c r="M704" s="45"/>
      <c r="N704" s="45"/>
      <c r="O704" s="39">
        <f t="shared" si="429"/>
        <v>0</v>
      </c>
      <c r="P704" s="39">
        <f t="shared" si="430"/>
        <v>0</v>
      </c>
      <c r="Q704" s="45"/>
      <c r="R704" s="45"/>
      <c r="S704" s="45"/>
      <c r="T704" s="45"/>
      <c r="U704" s="45"/>
      <c r="V704" s="45"/>
    </row>
    <row r="705" spans="1:22" ht="18.75" hidden="1" customHeight="1">
      <c r="A705" s="110"/>
      <c r="B705" s="42" t="s">
        <v>266</v>
      </c>
      <c r="C705" s="43">
        <v>56</v>
      </c>
      <c r="D705" s="44"/>
      <c r="E705" s="45"/>
      <c r="F705" s="45"/>
      <c r="G705" s="45"/>
      <c r="H705" s="45"/>
      <c r="I705" s="45"/>
      <c r="J705" s="45"/>
      <c r="K705" s="45"/>
      <c r="L705" s="45"/>
      <c r="M705" s="45"/>
      <c r="N705" s="45"/>
      <c r="O705" s="39">
        <f t="shared" si="429"/>
        <v>0</v>
      </c>
      <c r="P705" s="39">
        <f t="shared" si="430"/>
        <v>0</v>
      </c>
      <c r="Q705" s="45"/>
      <c r="R705" s="45"/>
      <c r="S705" s="45"/>
      <c r="T705" s="45"/>
      <c r="U705" s="45"/>
      <c r="V705" s="45"/>
    </row>
    <row r="706" spans="1:22" ht="0.75" hidden="1" customHeight="1">
      <c r="A706" s="110"/>
      <c r="B706" s="42" t="s">
        <v>493</v>
      </c>
      <c r="C706" s="43" t="s">
        <v>419</v>
      </c>
      <c r="D706" s="44"/>
      <c r="E706" s="45"/>
      <c r="F706" s="45"/>
      <c r="G706" s="45"/>
      <c r="H706" s="45"/>
      <c r="I706" s="45"/>
      <c r="J706" s="45"/>
      <c r="K706" s="45"/>
      <c r="L706" s="45"/>
      <c r="M706" s="45"/>
      <c r="N706" s="45"/>
      <c r="O706" s="39">
        <f t="shared" si="429"/>
        <v>0</v>
      </c>
      <c r="P706" s="39">
        <f t="shared" si="430"/>
        <v>0</v>
      </c>
      <c r="Q706" s="45"/>
      <c r="R706" s="45"/>
      <c r="S706" s="45"/>
      <c r="T706" s="45"/>
      <c r="U706" s="45"/>
      <c r="V706" s="45"/>
    </row>
    <row r="707" spans="1:22" ht="19.5" hidden="1" customHeight="1">
      <c r="A707" s="110"/>
      <c r="B707" s="42" t="s">
        <v>422</v>
      </c>
      <c r="C707" s="43" t="s">
        <v>423</v>
      </c>
      <c r="D707" s="44"/>
      <c r="E707" s="45"/>
      <c r="F707" s="45"/>
      <c r="G707" s="45"/>
      <c r="H707" s="45"/>
      <c r="I707" s="45"/>
      <c r="J707" s="45"/>
      <c r="K707" s="45"/>
      <c r="L707" s="45"/>
      <c r="M707" s="45"/>
      <c r="N707" s="45"/>
      <c r="O707" s="39">
        <f t="shared" si="429"/>
        <v>0</v>
      </c>
      <c r="P707" s="39">
        <f t="shared" si="430"/>
        <v>0</v>
      </c>
      <c r="Q707" s="45"/>
      <c r="R707" s="45"/>
      <c r="S707" s="45"/>
      <c r="T707" s="45"/>
      <c r="U707" s="45"/>
      <c r="V707" s="45"/>
    </row>
    <row r="708" spans="1:22" ht="13.5" hidden="1" customHeight="1">
      <c r="A708" s="110"/>
      <c r="B708" s="42" t="s">
        <v>266</v>
      </c>
      <c r="C708" s="43" t="s">
        <v>423</v>
      </c>
      <c r="D708" s="44"/>
      <c r="E708" s="45"/>
      <c r="F708" s="45"/>
      <c r="G708" s="45"/>
      <c r="H708" s="45"/>
      <c r="I708" s="45"/>
      <c r="J708" s="45"/>
      <c r="K708" s="45"/>
      <c r="L708" s="45"/>
      <c r="M708" s="45"/>
      <c r="N708" s="45"/>
      <c r="O708" s="39">
        <f t="shared" si="429"/>
        <v>0</v>
      </c>
      <c r="P708" s="39">
        <f t="shared" si="430"/>
        <v>0</v>
      </c>
      <c r="Q708" s="45"/>
      <c r="R708" s="45"/>
      <c r="S708" s="45"/>
      <c r="T708" s="45"/>
      <c r="U708" s="45"/>
      <c r="V708" s="45"/>
    </row>
    <row r="709" spans="1:22" ht="33.75" hidden="1" customHeight="1">
      <c r="A709" s="146" t="s">
        <v>494</v>
      </c>
      <c r="B709" s="99" t="s">
        <v>495</v>
      </c>
      <c r="C709" s="68" t="s">
        <v>496</v>
      </c>
      <c r="D709" s="98">
        <f t="shared" ref="D709:V710" si="470">D710</f>
        <v>0</v>
      </c>
      <c r="E709" s="98">
        <f t="shared" si="470"/>
        <v>0</v>
      </c>
      <c r="F709" s="98">
        <f t="shared" si="470"/>
        <v>0</v>
      </c>
      <c r="G709" s="98">
        <f t="shared" si="470"/>
        <v>0</v>
      </c>
      <c r="H709" s="98">
        <f t="shared" si="470"/>
        <v>0</v>
      </c>
      <c r="I709" s="98">
        <f t="shared" si="470"/>
        <v>0</v>
      </c>
      <c r="J709" s="98">
        <f t="shared" si="470"/>
        <v>0</v>
      </c>
      <c r="K709" s="98">
        <f t="shared" si="470"/>
        <v>0</v>
      </c>
      <c r="L709" s="98">
        <f t="shared" si="470"/>
        <v>0</v>
      </c>
      <c r="M709" s="98">
        <f t="shared" si="470"/>
        <v>0</v>
      </c>
      <c r="N709" s="98">
        <f t="shared" si="470"/>
        <v>0</v>
      </c>
      <c r="O709" s="39">
        <f t="shared" si="429"/>
        <v>0</v>
      </c>
      <c r="P709" s="39">
        <f t="shared" si="430"/>
        <v>0</v>
      </c>
      <c r="Q709" s="98">
        <f t="shared" si="470"/>
        <v>0</v>
      </c>
      <c r="R709" s="98">
        <f t="shared" si="470"/>
        <v>0</v>
      </c>
      <c r="S709" s="98">
        <f t="shared" si="470"/>
        <v>0</v>
      </c>
      <c r="T709" s="98">
        <f t="shared" si="470"/>
        <v>0</v>
      </c>
      <c r="U709" s="98">
        <f t="shared" si="470"/>
        <v>0</v>
      </c>
      <c r="V709" s="98">
        <f t="shared" si="470"/>
        <v>0</v>
      </c>
    </row>
    <row r="710" spans="1:22" ht="13.5" hidden="1" customHeight="1">
      <c r="A710" s="110"/>
      <c r="B710" s="41" t="s">
        <v>257</v>
      </c>
      <c r="C710" s="43"/>
      <c r="D710" s="98">
        <f t="shared" si="470"/>
        <v>0</v>
      </c>
      <c r="E710" s="98">
        <f t="shared" si="470"/>
        <v>0</v>
      </c>
      <c r="F710" s="98">
        <f t="shared" si="470"/>
        <v>0</v>
      </c>
      <c r="G710" s="98">
        <f t="shared" si="470"/>
        <v>0</v>
      </c>
      <c r="H710" s="98">
        <f t="shared" si="470"/>
        <v>0</v>
      </c>
      <c r="I710" s="98">
        <f t="shared" si="470"/>
        <v>0</v>
      </c>
      <c r="J710" s="98">
        <f t="shared" si="470"/>
        <v>0</v>
      </c>
      <c r="K710" s="98">
        <f t="shared" si="470"/>
        <v>0</v>
      </c>
      <c r="L710" s="98">
        <f t="shared" si="470"/>
        <v>0</v>
      </c>
      <c r="M710" s="98">
        <f t="shared" si="470"/>
        <v>0</v>
      </c>
      <c r="N710" s="98">
        <f t="shared" si="470"/>
        <v>0</v>
      </c>
      <c r="O710" s="39">
        <f t="shared" si="429"/>
        <v>0</v>
      </c>
      <c r="P710" s="39">
        <f t="shared" si="430"/>
        <v>0</v>
      </c>
      <c r="Q710" s="98">
        <f t="shared" si="470"/>
        <v>0</v>
      </c>
      <c r="R710" s="98">
        <f t="shared" si="470"/>
        <v>0</v>
      </c>
      <c r="S710" s="98">
        <f t="shared" si="470"/>
        <v>0</v>
      </c>
      <c r="T710" s="98">
        <f t="shared" si="470"/>
        <v>0</v>
      </c>
      <c r="U710" s="98">
        <f t="shared" si="470"/>
        <v>0</v>
      </c>
      <c r="V710" s="98">
        <f t="shared" si="470"/>
        <v>0</v>
      </c>
    </row>
    <row r="711" spans="1:22" ht="15.75" hidden="1" customHeight="1">
      <c r="A711" s="110"/>
      <c r="B711" s="42" t="s">
        <v>266</v>
      </c>
      <c r="C711" s="43">
        <v>56</v>
      </c>
      <c r="D711" s="50">
        <f t="shared" ref="D711:V711" si="471">D712+D713+D714</f>
        <v>0</v>
      </c>
      <c r="E711" s="50">
        <f t="shared" si="471"/>
        <v>0</v>
      </c>
      <c r="F711" s="50">
        <f t="shared" si="471"/>
        <v>0</v>
      </c>
      <c r="G711" s="50">
        <f t="shared" si="471"/>
        <v>0</v>
      </c>
      <c r="H711" s="50">
        <f t="shared" si="471"/>
        <v>0</v>
      </c>
      <c r="I711" s="50">
        <f t="shared" si="471"/>
        <v>0</v>
      </c>
      <c r="J711" s="50">
        <f t="shared" si="471"/>
        <v>0</v>
      </c>
      <c r="K711" s="50">
        <f t="shared" si="471"/>
        <v>0</v>
      </c>
      <c r="L711" s="50">
        <f t="shared" si="471"/>
        <v>0</v>
      </c>
      <c r="M711" s="50">
        <f t="shared" si="471"/>
        <v>0</v>
      </c>
      <c r="N711" s="50">
        <f t="shared" si="471"/>
        <v>0</v>
      </c>
      <c r="O711" s="39">
        <f t="shared" si="429"/>
        <v>0</v>
      </c>
      <c r="P711" s="39">
        <f t="shared" si="430"/>
        <v>0</v>
      </c>
      <c r="Q711" s="50">
        <f t="shared" ref="Q711" si="472">Q712+Q713+Q714</f>
        <v>0</v>
      </c>
      <c r="R711" s="50">
        <f t="shared" si="471"/>
        <v>0</v>
      </c>
      <c r="S711" s="50">
        <f t="shared" si="471"/>
        <v>0</v>
      </c>
      <c r="T711" s="50">
        <f t="shared" si="471"/>
        <v>0</v>
      </c>
      <c r="U711" s="50">
        <f t="shared" si="471"/>
        <v>0</v>
      </c>
      <c r="V711" s="50">
        <f t="shared" si="471"/>
        <v>0</v>
      </c>
    </row>
    <row r="712" spans="1:22" ht="13.5" hidden="1" customHeight="1">
      <c r="A712" s="110"/>
      <c r="B712" s="42" t="s">
        <v>493</v>
      </c>
      <c r="C712" s="43" t="s">
        <v>419</v>
      </c>
      <c r="D712" s="44"/>
      <c r="E712" s="45"/>
      <c r="F712" s="45"/>
      <c r="G712" s="45"/>
      <c r="H712" s="45"/>
      <c r="I712" s="45"/>
      <c r="J712" s="45"/>
      <c r="K712" s="45"/>
      <c r="L712" s="45"/>
      <c r="M712" s="45"/>
      <c r="N712" s="45"/>
      <c r="O712" s="39">
        <f t="shared" si="429"/>
        <v>0</v>
      </c>
      <c r="P712" s="39">
        <f t="shared" si="430"/>
        <v>0</v>
      </c>
      <c r="Q712" s="45"/>
      <c r="R712" s="45"/>
      <c r="S712" s="45"/>
      <c r="T712" s="45"/>
      <c r="U712" s="45"/>
      <c r="V712" s="45"/>
    </row>
    <row r="713" spans="1:22" ht="13.5" hidden="1" customHeight="1">
      <c r="A713" s="110"/>
      <c r="B713" s="42" t="s">
        <v>497</v>
      </c>
      <c r="C713" s="43" t="s">
        <v>421</v>
      </c>
      <c r="D713" s="44"/>
      <c r="E713" s="45"/>
      <c r="F713" s="45"/>
      <c r="G713" s="45"/>
      <c r="H713" s="45"/>
      <c r="I713" s="45"/>
      <c r="J713" s="45"/>
      <c r="K713" s="45"/>
      <c r="L713" s="45"/>
      <c r="M713" s="45"/>
      <c r="N713" s="45"/>
      <c r="O713" s="39">
        <f t="shared" si="429"/>
        <v>0</v>
      </c>
      <c r="P713" s="39">
        <f t="shared" si="430"/>
        <v>0</v>
      </c>
      <c r="Q713" s="45"/>
      <c r="R713" s="45"/>
      <c r="S713" s="45"/>
      <c r="T713" s="45"/>
      <c r="U713" s="45"/>
      <c r="V713" s="45"/>
    </row>
    <row r="714" spans="1:22" ht="19.5" hidden="1" customHeight="1">
      <c r="A714" s="110"/>
      <c r="B714" s="42" t="s">
        <v>422</v>
      </c>
      <c r="C714" s="43" t="s">
        <v>423</v>
      </c>
      <c r="D714" s="44"/>
      <c r="E714" s="45"/>
      <c r="F714" s="45"/>
      <c r="G714" s="45"/>
      <c r="H714" s="45"/>
      <c r="I714" s="45"/>
      <c r="J714" s="45"/>
      <c r="K714" s="45"/>
      <c r="L714" s="45"/>
      <c r="M714" s="45"/>
      <c r="N714" s="45"/>
      <c r="O714" s="39">
        <f t="shared" si="429"/>
        <v>0</v>
      </c>
      <c r="P714" s="39">
        <f t="shared" si="430"/>
        <v>0</v>
      </c>
      <c r="Q714" s="45"/>
      <c r="R714" s="45"/>
      <c r="S714" s="45"/>
      <c r="T714" s="45"/>
      <c r="U714" s="45"/>
      <c r="V714" s="45"/>
    </row>
    <row r="715" spans="1:22" ht="14.25">
      <c r="A715" s="145" t="s">
        <v>498</v>
      </c>
      <c r="B715" s="127" t="s">
        <v>499</v>
      </c>
      <c r="C715" s="114" t="s">
        <v>500</v>
      </c>
      <c r="D715" s="129">
        <f t="shared" ref="D715:V715" si="473">D716+D722</f>
        <v>6684</v>
      </c>
      <c r="E715" s="129">
        <f t="shared" si="473"/>
        <v>7170</v>
      </c>
      <c r="F715" s="129">
        <f t="shared" si="473"/>
        <v>7170</v>
      </c>
      <c r="G715" s="129">
        <f t="shared" si="473"/>
        <v>7122.5</v>
      </c>
      <c r="H715" s="129">
        <f t="shared" si="473"/>
        <v>9421</v>
      </c>
      <c r="I715" s="129">
        <f t="shared" si="473"/>
        <v>8385</v>
      </c>
      <c r="J715" s="129">
        <f t="shared" si="473"/>
        <v>8385</v>
      </c>
      <c r="K715" s="129">
        <f t="shared" si="473"/>
        <v>2223</v>
      </c>
      <c r="L715" s="129">
        <f t="shared" si="473"/>
        <v>2072</v>
      </c>
      <c r="M715" s="129">
        <f t="shared" si="473"/>
        <v>2128</v>
      </c>
      <c r="N715" s="129">
        <f t="shared" si="473"/>
        <v>1962</v>
      </c>
      <c r="O715" s="39">
        <f t="shared" ref="O715:O778" si="474">K715+L715+M715+N715</f>
        <v>8385</v>
      </c>
      <c r="P715" s="39">
        <f t="shared" ref="P715:P778" si="475">I715-O715</f>
        <v>0</v>
      </c>
      <c r="Q715" s="129">
        <f t="shared" ref="Q715" si="476">Q716+Q722</f>
        <v>8330</v>
      </c>
      <c r="R715" s="129">
        <f t="shared" si="473"/>
        <v>8330</v>
      </c>
      <c r="S715" s="129">
        <f t="shared" si="473"/>
        <v>8330</v>
      </c>
      <c r="T715" s="129">
        <f t="shared" si="473"/>
        <v>8330</v>
      </c>
      <c r="U715" s="129">
        <f t="shared" si="473"/>
        <v>8330</v>
      </c>
      <c r="V715" s="129">
        <f t="shared" si="473"/>
        <v>8330</v>
      </c>
    </row>
    <row r="716" spans="1:22" ht="14.25">
      <c r="A716" s="56"/>
      <c r="B716" s="41" t="s">
        <v>244</v>
      </c>
      <c r="C716" s="43"/>
      <c r="D716" s="98">
        <f t="shared" ref="D716:V717" si="477">D717</f>
        <v>6684</v>
      </c>
      <c r="E716" s="98">
        <f t="shared" si="477"/>
        <v>7170</v>
      </c>
      <c r="F716" s="98">
        <f t="shared" si="477"/>
        <v>7170</v>
      </c>
      <c r="G716" s="98">
        <f t="shared" si="477"/>
        <v>7122.5</v>
      </c>
      <c r="H716" s="98">
        <f t="shared" si="477"/>
        <v>9230</v>
      </c>
      <c r="I716" s="98">
        <f t="shared" si="477"/>
        <v>8330</v>
      </c>
      <c r="J716" s="98">
        <f t="shared" si="477"/>
        <v>8330</v>
      </c>
      <c r="K716" s="98">
        <f t="shared" si="477"/>
        <v>2223</v>
      </c>
      <c r="L716" s="98">
        <f t="shared" si="477"/>
        <v>2072</v>
      </c>
      <c r="M716" s="98">
        <f t="shared" si="477"/>
        <v>2073</v>
      </c>
      <c r="N716" s="98">
        <f t="shared" si="477"/>
        <v>1962</v>
      </c>
      <c r="O716" s="39">
        <f t="shared" si="474"/>
        <v>8330</v>
      </c>
      <c r="P716" s="39">
        <f t="shared" si="475"/>
        <v>0</v>
      </c>
      <c r="Q716" s="98">
        <f t="shared" si="477"/>
        <v>8330</v>
      </c>
      <c r="R716" s="98">
        <f t="shared" si="477"/>
        <v>8330</v>
      </c>
      <c r="S716" s="98">
        <f t="shared" si="477"/>
        <v>8330</v>
      </c>
      <c r="T716" s="98">
        <f t="shared" si="477"/>
        <v>8330</v>
      </c>
      <c r="U716" s="98">
        <f t="shared" si="477"/>
        <v>8330</v>
      </c>
      <c r="V716" s="98">
        <f t="shared" si="477"/>
        <v>8330</v>
      </c>
    </row>
    <row r="717" spans="1:22" ht="14.25">
      <c r="A717" s="56"/>
      <c r="B717" s="42" t="s">
        <v>245</v>
      </c>
      <c r="C717" s="43">
        <v>1</v>
      </c>
      <c r="D717" s="50">
        <f t="shared" si="477"/>
        <v>6684</v>
      </c>
      <c r="E717" s="50">
        <f t="shared" si="477"/>
        <v>7170</v>
      </c>
      <c r="F717" s="50">
        <f t="shared" si="477"/>
        <v>7170</v>
      </c>
      <c r="G717" s="50">
        <f t="shared" si="477"/>
        <v>7122.5</v>
      </c>
      <c r="H717" s="50">
        <f t="shared" si="477"/>
        <v>9230</v>
      </c>
      <c r="I717" s="50">
        <f t="shared" si="477"/>
        <v>8330</v>
      </c>
      <c r="J717" s="50">
        <f t="shared" si="477"/>
        <v>8330</v>
      </c>
      <c r="K717" s="50">
        <f t="shared" si="477"/>
        <v>2223</v>
      </c>
      <c r="L717" s="50">
        <f t="shared" si="477"/>
        <v>2072</v>
      </c>
      <c r="M717" s="50">
        <f t="shared" si="477"/>
        <v>2073</v>
      </c>
      <c r="N717" s="50">
        <f t="shared" si="477"/>
        <v>1962</v>
      </c>
      <c r="O717" s="39">
        <f t="shared" si="474"/>
        <v>8330</v>
      </c>
      <c r="P717" s="39">
        <f t="shared" si="475"/>
        <v>0</v>
      </c>
      <c r="Q717" s="50">
        <f t="shared" si="477"/>
        <v>8330</v>
      </c>
      <c r="R717" s="50">
        <f t="shared" si="477"/>
        <v>8330</v>
      </c>
      <c r="S717" s="50">
        <f t="shared" si="477"/>
        <v>8330</v>
      </c>
      <c r="T717" s="50">
        <f t="shared" si="477"/>
        <v>8330</v>
      </c>
      <c r="U717" s="50">
        <f t="shared" si="477"/>
        <v>8330</v>
      </c>
      <c r="V717" s="50">
        <f t="shared" si="477"/>
        <v>8330</v>
      </c>
    </row>
    <row r="718" spans="1:22" ht="14.25">
      <c r="A718" s="56"/>
      <c r="B718" s="42" t="s">
        <v>398</v>
      </c>
      <c r="C718" s="43" t="s">
        <v>354</v>
      </c>
      <c r="D718" s="50">
        <f t="shared" ref="D718:V718" si="478">D719+D720+D721</f>
        <v>6684</v>
      </c>
      <c r="E718" s="50">
        <f t="shared" si="478"/>
        <v>7170</v>
      </c>
      <c r="F718" s="50">
        <f t="shared" si="478"/>
        <v>7170</v>
      </c>
      <c r="G718" s="50">
        <f t="shared" si="478"/>
        <v>7122.5</v>
      </c>
      <c r="H718" s="50">
        <f t="shared" si="478"/>
        <v>9230</v>
      </c>
      <c r="I718" s="50">
        <f t="shared" si="478"/>
        <v>8330</v>
      </c>
      <c r="J718" s="50">
        <f t="shared" si="478"/>
        <v>8330</v>
      </c>
      <c r="K718" s="50">
        <f t="shared" si="478"/>
        <v>2223</v>
      </c>
      <c r="L718" s="50">
        <f t="shared" si="478"/>
        <v>2072</v>
      </c>
      <c r="M718" s="50">
        <f t="shared" si="478"/>
        <v>2073</v>
      </c>
      <c r="N718" s="50">
        <f t="shared" si="478"/>
        <v>1962</v>
      </c>
      <c r="O718" s="39">
        <f t="shared" si="474"/>
        <v>8330</v>
      </c>
      <c r="P718" s="39">
        <f t="shared" si="475"/>
        <v>0</v>
      </c>
      <c r="Q718" s="50">
        <f t="shared" ref="Q718" si="479">Q719+Q720+Q721</f>
        <v>8330</v>
      </c>
      <c r="R718" s="50">
        <f t="shared" si="478"/>
        <v>8330</v>
      </c>
      <c r="S718" s="50">
        <f t="shared" si="478"/>
        <v>8330</v>
      </c>
      <c r="T718" s="50">
        <f t="shared" si="478"/>
        <v>8330</v>
      </c>
      <c r="U718" s="50">
        <f t="shared" si="478"/>
        <v>8330</v>
      </c>
      <c r="V718" s="50">
        <f t="shared" si="478"/>
        <v>8330</v>
      </c>
    </row>
    <row r="719" spans="1:22" ht="15.75" customHeight="1">
      <c r="A719" s="56"/>
      <c r="B719" s="42" t="s">
        <v>246</v>
      </c>
      <c r="C719" s="43">
        <v>10</v>
      </c>
      <c r="D719" s="44">
        <v>4115</v>
      </c>
      <c r="E719" s="45">
        <v>4600</v>
      </c>
      <c r="F719" s="45">
        <v>4350</v>
      </c>
      <c r="G719" s="45">
        <v>4303</v>
      </c>
      <c r="H719" s="45">
        <v>5040</v>
      </c>
      <c r="I719" s="45">
        <f>5040+514</f>
        <v>5554</v>
      </c>
      <c r="J719" s="45">
        <f>5040+514</f>
        <v>5554</v>
      </c>
      <c r="K719" s="45">
        <v>1400</v>
      </c>
      <c r="L719" s="45">
        <v>1250</v>
      </c>
      <c r="M719" s="45">
        <f>1250+257</f>
        <v>1507</v>
      </c>
      <c r="N719" s="45">
        <f>1140+257</f>
        <v>1397</v>
      </c>
      <c r="O719" s="39">
        <f t="shared" si="474"/>
        <v>5554</v>
      </c>
      <c r="P719" s="39">
        <f t="shared" si="475"/>
        <v>0</v>
      </c>
      <c r="Q719" s="45">
        <v>5040</v>
      </c>
      <c r="R719" s="45">
        <v>5040</v>
      </c>
      <c r="S719" s="45">
        <v>5040</v>
      </c>
      <c r="T719" s="45">
        <v>5040</v>
      </c>
      <c r="U719" s="45">
        <v>5040</v>
      </c>
      <c r="V719" s="45">
        <v>5040</v>
      </c>
    </row>
    <row r="720" spans="1:22" ht="13.5" customHeight="1">
      <c r="A720" s="56"/>
      <c r="B720" s="42" t="s">
        <v>247</v>
      </c>
      <c r="C720" s="43">
        <v>20</v>
      </c>
      <c r="D720" s="44">
        <v>2506</v>
      </c>
      <c r="E720" s="45">
        <v>2500</v>
      </c>
      <c r="F720" s="45">
        <v>2748.5</v>
      </c>
      <c r="G720" s="45">
        <v>2748.5</v>
      </c>
      <c r="H720" s="45">
        <v>4100</v>
      </c>
      <c r="I720" s="45">
        <f>3200-526</f>
        <v>2674</v>
      </c>
      <c r="J720" s="45">
        <f>3200-526</f>
        <v>2674</v>
      </c>
      <c r="K720" s="45">
        <v>800</v>
      </c>
      <c r="L720" s="45">
        <v>800</v>
      </c>
      <c r="M720" s="45">
        <f>800-263</f>
        <v>537</v>
      </c>
      <c r="N720" s="45">
        <f>800-263</f>
        <v>537</v>
      </c>
      <c r="O720" s="39">
        <f t="shared" si="474"/>
        <v>2674</v>
      </c>
      <c r="P720" s="39">
        <f t="shared" si="475"/>
        <v>0</v>
      </c>
      <c r="Q720" s="45">
        <v>3200</v>
      </c>
      <c r="R720" s="45">
        <v>3200</v>
      </c>
      <c r="S720" s="45">
        <v>3200</v>
      </c>
      <c r="T720" s="45">
        <v>3200</v>
      </c>
      <c r="U720" s="45">
        <v>3200</v>
      </c>
      <c r="V720" s="45">
        <v>3200</v>
      </c>
    </row>
    <row r="721" spans="1:22" ht="20.25" customHeight="1">
      <c r="A721" s="56"/>
      <c r="B721" s="42" t="s">
        <v>486</v>
      </c>
      <c r="C721" s="43">
        <v>59</v>
      </c>
      <c r="D721" s="44">
        <v>63</v>
      </c>
      <c r="E721" s="45">
        <v>70</v>
      </c>
      <c r="F721" s="45">
        <v>71.5</v>
      </c>
      <c r="G721" s="45">
        <v>71</v>
      </c>
      <c r="H721" s="45">
        <v>90</v>
      </c>
      <c r="I721" s="45">
        <f>90+12</f>
        <v>102</v>
      </c>
      <c r="J721" s="45">
        <f>90+12</f>
        <v>102</v>
      </c>
      <c r="K721" s="45">
        <v>23</v>
      </c>
      <c r="L721" s="45">
        <v>22</v>
      </c>
      <c r="M721" s="45">
        <f>23+6</f>
        <v>29</v>
      </c>
      <c r="N721" s="45">
        <f>22+6</f>
        <v>28</v>
      </c>
      <c r="O721" s="39">
        <f t="shared" si="474"/>
        <v>102</v>
      </c>
      <c r="P721" s="39">
        <f t="shared" si="475"/>
        <v>0</v>
      </c>
      <c r="Q721" s="45">
        <v>90</v>
      </c>
      <c r="R721" s="45">
        <v>90</v>
      </c>
      <c r="S721" s="45">
        <v>90</v>
      </c>
      <c r="T721" s="45">
        <v>90</v>
      </c>
      <c r="U721" s="45">
        <v>90</v>
      </c>
      <c r="V721" s="45">
        <v>90</v>
      </c>
    </row>
    <row r="722" spans="1:22" ht="20.25" customHeight="1">
      <c r="A722" s="56"/>
      <c r="B722" s="41" t="s">
        <v>257</v>
      </c>
      <c r="C722" s="43"/>
      <c r="D722" s="98">
        <f t="shared" ref="D722:V722" si="480">D724</f>
        <v>0</v>
      </c>
      <c r="E722" s="98">
        <f t="shared" si="480"/>
        <v>0</v>
      </c>
      <c r="F722" s="98">
        <f t="shared" si="480"/>
        <v>0</v>
      </c>
      <c r="G722" s="98">
        <f t="shared" si="480"/>
        <v>0</v>
      </c>
      <c r="H722" s="98">
        <f t="shared" si="480"/>
        <v>191</v>
      </c>
      <c r="I722" s="98">
        <f>I724</f>
        <v>55</v>
      </c>
      <c r="J722" s="98">
        <f t="shared" si="480"/>
        <v>55</v>
      </c>
      <c r="K722" s="98">
        <f>K724</f>
        <v>0</v>
      </c>
      <c r="L722" s="98">
        <f t="shared" ref="L722:N722" si="481">L724</f>
        <v>0</v>
      </c>
      <c r="M722" s="98">
        <f t="shared" si="481"/>
        <v>55</v>
      </c>
      <c r="N722" s="98">
        <f t="shared" si="481"/>
        <v>0</v>
      </c>
      <c r="O722" s="39">
        <f t="shared" si="474"/>
        <v>55</v>
      </c>
      <c r="P722" s="39">
        <f t="shared" si="475"/>
        <v>0</v>
      </c>
      <c r="Q722" s="98">
        <f t="shared" ref="Q722" si="482">Q724</f>
        <v>0</v>
      </c>
      <c r="R722" s="98">
        <f t="shared" si="480"/>
        <v>0</v>
      </c>
      <c r="S722" s="98">
        <f t="shared" si="480"/>
        <v>0</v>
      </c>
      <c r="T722" s="98">
        <f t="shared" si="480"/>
        <v>0</v>
      </c>
      <c r="U722" s="98">
        <f t="shared" si="480"/>
        <v>0</v>
      </c>
      <c r="V722" s="98">
        <f t="shared" si="480"/>
        <v>0</v>
      </c>
    </row>
    <row r="723" spans="1:22" ht="20.25" hidden="1" customHeight="1">
      <c r="A723" s="56"/>
      <c r="B723" s="42" t="s">
        <v>281</v>
      </c>
      <c r="C723" s="43" t="s">
        <v>282</v>
      </c>
      <c r="D723" s="44"/>
      <c r="E723" s="45"/>
      <c r="F723" s="45"/>
      <c r="G723" s="45"/>
      <c r="H723" s="45"/>
      <c r="I723" s="45"/>
      <c r="J723" s="45"/>
      <c r="K723" s="45"/>
      <c r="L723" s="45"/>
      <c r="M723" s="45"/>
      <c r="N723" s="45"/>
      <c r="O723" s="39">
        <f t="shared" si="474"/>
        <v>0</v>
      </c>
      <c r="P723" s="39">
        <f t="shared" si="475"/>
        <v>0</v>
      </c>
      <c r="Q723" s="45"/>
      <c r="R723" s="45"/>
      <c r="S723" s="45"/>
      <c r="T723" s="45"/>
      <c r="U723" s="45"/>
      <c r="V723" s="45"/>
    </row>
    <row r="724" spans="1:22" ht="15" customHeight="1">
      <c r="A724" s="56"/>
      <c r="B724" s="42" t="s">
        <v>263</v>
      </c>
      <c r="C724" s="43" t="s">
        <v>264</v>
      </c>
      <c r="D724" s="44"/>
      <c r="E724" s="45">
        <v>0</v>
      </c>
      <c r="F724" s="45">
        <v>0</v>
      </c>
      <c r="G724" s="45">
        <v>0</v>
      </c>
      <c r="H724" s="45">
        <v>191</v>
      </c>
      <c r="I724" s="45">
        <f>16+15+20+4</f>
        <v>55</v>
      </c>
      <c r="J724" s="45">
        <f>16+15+20+4</f>
        <v>55</v>
      </c>
      <c r="K724" s="45">
        <v>0</v>
      </c>
      <c r="L724" s="45">
        <v>0</v>
      </c>
      <c r="M724" s="45">
        <v>55</v>
      </c>
      <c r="N724" s="45">
        <v>0</v>
      </c>
      <c r="O724" s="39">
        <f t="shared" si="474"/>
        <v>55</v>
      </c>
      <c r="P724" s="39">
        <f t="shared" si="475"/>
        <v>0</v>
      </c>
      <c r="Q724" s="45"/>
      <c r="R724" s="45"/>
      <c r="S724" s="45"/>
      <c r="T724" s="45"/>
      <c r="U724" s="45"/>
      <c r="V724" s="45"/>
    </row>
    <row r="725" spans="1:22" ht="14.25">
      <c r="A725" s="56" t="s">
        <v>501</v>
      </c>
      <c r="B725" s="136" t="s">
        <v>502</v>
      </c>
      <c r="C725" s="114" t="s">
        <v>503</v>
      </c>
      <c r="D725" s="129">
        <f t="shared" ref="D725:V725" si="483">D726+D733</f>
        <v>13069</v>
      </c>
      <c r="E725" s="129">
        <f t="shared" si="483"/>
        <v>16440</v>
      </c>
      <c r="F725" s="129">
        <f t="shared" si="483"/>
        <v>38151</v>
      </c>
      <c r="G725" s="129">
        <f t="shared" si="483"/>
        <v>15414</v>
      </c>
      <c r="H725" s="129">
        <f t="shared" si="483"/>
        <v>38995.17</v>
      </c>
      <c r="I725" s="129">
        <f t="shared" si="483"/>
        <v>14820</v>
      </c>
      <c r="J725" s="129">
        <f t="shared" si="483"/>
        <v>14820</v>
      </c>
      <c r="K725" s="129">
        <f t="shared" si="483"/>
        <v>3930</v>
      </c>
      <c r="L725" s="129">
        <f t="shared" si="483"/>
        <v>3730</v>
      </c>
      <c r="M725" s="129">
        <f t="shared" si="483"/>
        <v>3730</v>
      </c>
      <c r="N725" s="129">
        <f t="shared" si="483"/>
        <v>3430</v>
      </c>
      <c r="O725" s="39">
        <f t="shared" si="474"/>
        <v>14820</v>
      </c>
      <c r="P725" s="39">
        <f t="shared" si="475"/>
        <v>0</v>
      </c>
      <c r="Q725" s="129">
        <f t="shared" ref="Q725" si="484">Q726+Q733</f>
        <v>14420</v>
      </c>
      <c r="R725" s="129">
        <f t="shared" si="483"/>
        <v>14420</v>
      </c>
      <c r="S725" s="129">
        <f t="shared" si="483"/>
        <v>14520</v>
      </c>
      <c r="T725" s="129">
        <f t="shared" si="483"/>
        <v>14520</v>
      </c>
      <c r="U725" s="129">
        <f t="shared" si="483"/>
        <v>14620</v>
      </c>
      <c r="V725" s="129">
        <f t="shared" si="483"/>
        <v>14620</v>
      </c>
    </row>
    <row r="726" spans="1:22" ht="14.25">
      <c r="A726" s="56"/>
      <c r="B726" s="41" t="s">
        <v>244</v>
      </c>
      <c r="C726" s="43"/>
      <c r="D726" s="98">
        <f>D727+D732</f>
        <v>12549</v>
      </c>
      <c r="E726" s="98">
        <f t="shared" ref="E726:V726" si="485">E727+E732</f>
        <v>13060</v>
      </c>
      <c r="F726" s="98">
        <f t="shared" si="485"/>
        <v>14640</v>
      </c>
      <c r="G726" s="98">
        <f t="shared" si="485"/>
        <v>13250</v>
      </c>
      <c r="H726" s="98">
        <f t="shared" si="485"/>
        <v>15229</v>
      </c>
      <c r="I726" s="98">
        <f t="shared" si="485"/>
        <v>14820</v>
      </c>
      <c r="J726" s="98">
        <f t="shared" si="485"/>
        <v>14820</v>
      </c>
      <c r="K726" s="98">
        <f t="shared" si="485"/>
        <v>3930</v>
      </c>
      <c r="L726" s="98">
        <f t="shared" si="485"/>
        <v>3730</v>
      </c>
      <c r="M726" s="98">
        <f t="shared" si="485"/>
        <v>3730</v>
      </c>
      <c r="N726" s="98">
        <f t="shared" si="485"/>
        <v>3430</v>
      </c>
      <c r="O726" s="39">
        <f t="shared" si="474"/>
        <v>14820</v>
      </c>
      <c r="P726" s="39">
        <f t="shared" si="475"/>
        <v>0</v>
      </c>
      <c r="Q726" s="98">
        <f t="shared" si="485"/>
        <v>14420</v>
      </c>
      <c r="R726" s="98">
        <f t="shared" si="485"/>
        <v>14420</v>
      </c>
      <c r="S726" s="98">
        <f t="shared" si="485"/>
        <v>14520</v>
      </c>
      <c r="T726" s="98">
        <f t="shared" si="485"/>
        <v>14520</v>
      </c>
      <c r="U726" s="98">
        <f t="shared" si="485"/>
        <v>14620</v>
      </c>
      <c r="V726" s="98">
        <f t="shared" si="485"/>
        <v>14620</v>
      </c>
    </row>
    <row r="727" spans="1:22" ht="14.25">
      <c r="A727" s="56"/>
      <c r="B727" s="42" t="s">
        <v>245</v>
      </c>
      <c r="C727" s="43">
        <v>1</v>
      </c>
      <c r="D727" s="50">
        <f t="shared" ref="D727:V727" si="486">D728</f>
        <v>12549</v>
      </c>
      <c r="E727" s="50">
        <f t="shared" si="486"/>
        <v>13060</v>
      </c>
      <c r="F727" s="50">
        <f t="shared" si="486"/>
        <v>14685</v>
      </c>
      <c r="G727" s="50">
        <f t="shared" si="486"/>
        <v>13295</v>
      </c>
      <c r="H727" s="50">
        <f t="shared" si="486"/>
        <v>15229</v>
      </c>
      <c r="I727" s="50">
        <f t="shared" si="486"/>
        <v>14820</v>
      </c>
      <c r="J727" s="50">
        <f t="shared" si="486"/>
        <v>14820</v>
      </c>
      <c r="K727" s="50">
        <f t="shared" si="486"/>
        <v>3930</v>
      </c>
      <c r="L727" s="50">
        <f t="shared" si="486"/>
        <v>3730</v>
      </c>
      <c r="M727" s="50">
        <f t="shared" si="486"/>
        <v>3730</v>
      </c>
      <c r="N727" s="50">
        <f t="shared" si="486"/>
        <v>3430</v>
      </c>
      <c r="O727" s="39">
        <f t="shared" si="474"/>
        <v>14820</v>
      </c>
      <c r="P727" s="39">
        <f t="shared" si="475"/>
        <v>0</v>
      </c>
      <c r="Q727" s="50">
        <f t="shared" si="486"/>
        <v>14420</v>
      </c>
      <c r="R727" s="50">
        <f t="shared" si="486"/>
        <v>14420</v>
      </c>
      <c r="S727" s="50">
        <f t="shared" si="486"/>
        <v>14520</v>
      </c>
      <c r="T727" s="50">
        <f t="shared" si="486"/>
        <v>14520</v>
      </c>
      <c r="U727" s="50">
        <f t="shared" si="486"/>
        <v>14620</v>
      </c>
      <c r="V727" s="50">
        <f t="shared" si="486"/>
        <v>14620</v>
      </c>
    </row>
    <row r="728" spans="1:22" ht="14.25">
      <c r="A728" s="56"/>
      <c r="B728" s="42" t="s">
        <v>398</v>
      </c>
      <c r="C728" s="43" t="s">
        <v>354</v>
      </c>
      <c r="D728" s="50">
        <f t="shared" ref="D728:V728" si="487">D729+D730+D731</f>
        <v>12549</v>
      </c>
      <c r="E728" s="50">
        <f t="shared" si="487"/>
        <v>13060</v>
      </c>
      <c r="F728" s="50">
        <f t="shared" si="487"/>
        <v>14685</v>
      </c>
      <c r="G728" s="50">
        <f t="shared" si="487"/>
        <v>13295</v>
      </c>
      <c r="H728" s="50">
        <f t="shared" si="487"/>
        <v>15229</v>
      </c>
      <c r="I728" s="50">
        <f t="shared" si="487"/>
        <v>14820</v>
      </c>
      <c r="J728" s="50">
        <f t="shared" si="487"/>
        <v>14820</v>
      </c>
      <c r="K728" s="50">
        <f t="shared" si="487"/>
        <v>3930</v>
      </c>
      <c r="L728" s="50">
        <f t="shared" si="487"/>
        <v>3730</v>
      </c>
      <c r="M728" s="50">
        <f t="shared" si="487"/>
        <v>3730</v>
      </c>
      <c r="N728" s="50">
        <f t="shared" si="487"/>
        <v>3430</v>
      </c>
      <c r="O728" s="39">
        <f t="shared" si="474"/>
        <v>14820</v>
      </c>
      <c r="P728" s="39">
        <f t="shared" si="475"/>
        <v>0</v>
      </c>
      <c r="Q728" s="50">
        <f t="shared" ref="Q728" si="488">Q729+Q730+Q731</f>
        <v>14420</v>
      </c>
      <c r="R728" s="50">
        <f t="shared" si="487"/>
        <v>14420</v>
      </c>
      <c r="S728" s="50">
        <f t="shared" si="487"/>
        <v>14520</v>
      </c>
      <c r="T728" s="50">
        <f t="shared" si="487"/>
        <v>14520</v>
      </c>
      <c r="U728" s="50">
        <f t="shared" si="487"/>
        <v>14620</v>
      </c>
      <c r="V728" s="50">
        <f t="shared" si="487"/>
        <v>14620</v>
      </c>
    </row>
    <row r="729" spans="1:22" ht="15.75" customHeight="1">
      <c r="A729" s="56" t="s">
        <v>306</v>
      </c>
      <c r="B729" s="42" t="s">
        <v>246</v>
      </c>
      <c r="C729" s="43">
        <v>10</v>
      </c>
      <c r="D729" s="44">
        <v>8958</v>
      </c>
      <c r="E729" s="45">
        <v>9500</v>
      </c>
      <c r="F729" s="45">
        <v>9500</v>
      </c>
      <c r="G729" s="45">
        <v>9181</v>
      </c>
      <c r="H729" s="45">
        <v>10726</v>
      </c>
      <c r="I729" s="45">
        <f>10700+824</f>
        <v>11524</v>
      </c>
      <c r="J729" s="45">
        <f>10700+824</f>
        <v>11524</v>
      </c>
      <c r="K729" s="45">
        <v>2900</v>
      </c>
      <c r="L729" s="45">
        <v>2700</v>
      </c>
      <c r="M729" s="45">
        <f>2700+431</f>
        <v>3131</v>
      </c>
      <c r="N729" s="45">
        <f>2400+393</f>
        <v>2793</v>
      </c>
      <c r="O729" s="39">
        <f t="shared" si="474"/>
        <v>11524</v>
      </c>
      <c r="P729" s="39">
        <f t="shared" si="475"/>
        <v>0</v>
      </c>
      <c r="Q729" s="45">
        <v>10300</v>
      </c>
      <c r="R729" s="45">
        <v>10300</v>
      </c>
      <c r="S729" s="45">
        <v>10400</v>
      </c>
      <c r="T729" s="45">
        <v>10400</v>
      </c>
      <c r="U729" s="45">
        <v>10500</v>
      </c>
      <c r="V729" s="45">
        <v>10500</v>
      </c>
    </row>
    <row r="730" spans="1:22" ht="15.75" customHeight="1">
      <c r="A730" s="56"/>
      <c r="B730" s="42" t="s">
        <v>247</v>
      </c>
      <c r="C730" s="43">
        <v>20</v>
      </c>
      <c r="D730" s="44">
        <v>3460</v>
      </c>
      <c r="E730" s="45">
        <v>3400</v>
      </c>
      <c r="F730" s="45">
        <v>5025</v>
      </c>
      <c r="G730" s="45">
        <v>3994</v>
      </c>
      <c r="H730" s="45">
        <v>4383</v>
      </c>
      <c r="I730" s="45">
        <f>4000-848</f>
        <v>3152</v>
      </c>
      <c r="J730" s="45">
        <f>4000-848</f>
        <v>3152</v>
      </c>
      <c r="K730" s="45">
        <v>1000</v>
      </c>
      <c r="L730" s="45">
        <v>1000</v>
      </c>
      <c r="M730" s="45">
        <f>1000-443</f>
        <v>557</v>
      </c>
      <c r="N730" s="45">
        <f>1000-405</f>
        <v>595</v>
      </c>
      <c r="O730" s="39">
        <f t="shared" si="474"/>
        <v>3152</v>
      </c>
      <c r="P730" s="39">
        <f t="shared" si="475"/>
        <v>0</v>
      </c>
      <c r="Q730" s="45">
        <v>4000</v>
      </c>
      <c r="R730" s="45">
        <v>4000</v>
      </c>
      <c r="S730" s="45">
        <v>4000</v>
      </c>
      <c r="T730" s="45">
        <v>4000</v>
      </c>
      <c r="U730" s="45">
        <v>4000</v>
      </c>
      <c r="V730" s="45">
        <v>4000</v>
      </c>
    </row>
    <row r="731" spans="1:22" ht="17.25" customHeight="1">
      <c r="A731" s="56"/>
      <c r="B731" s="42" t="s">
        <v>504</v>
      </c>
      <c r="C731" s="43">
        <v>59</v>
      </c>
      <c r="D731" s="44">
        <v>131</v>
      </c>
      <c r="E731" s="45">
        <v>160</v>
      </c>
      <c r="F731" s="45">
        <v>160</v>
      </c>
      <c r="G731" s="45">
        <v>120</v>
      </c>
      <c r="H731" s="45">
        <v>120</v>
      </c>
      <c r="I731" s="45">
        <f>120+24</f>
        <v>144</v>
      </c>
      <c r="J731" s="45">
        <f>120+24</f>
        <v>144</v>
      </c>
      <c r="K731" s="45">
        <v>30</v>
      </c>
      <c r="L731" s="45">
        <v>30</v>
      </c>
      <c r="M731" s="45">
        <f>30+12</f>
        <v>42</v>
      </c>
      <c r="N731" s="45">
        <f>30+12</f>
        <v>42</v>
      </c>
      <c r="O731" s="39">
        <f t="shared" si="474"/>
        <v>144</v>
      </c>
      <c r="P731" s="39">
        <f t="shared" si="475"/>
        <v>0</v>
      </c>
      <c r="Q731" s="45">
        <v>120</v>
      </c>
      <c r="R731" s="45">
        <v>120</v>
      </c>
      <c r="S731" s="45">
        <v>120</v>
      </c>
      <c r="T731" s="45">
        <v>120</v>
      </c>
      <c r="U731" s="45">
        <v>120</v>
      </c>
      <c r="V731" s="45">
        <v>120</v>
      </c>
    </row>
    <row r="732" spans="1:22" ht="17.25" hidden="1" customHeight="1">
      <c r="A732" s="56"/>
      <c r="B732" s="42" t="s">
        <v>256</v>
      </c>
      <c r="C732" s="43" t="s">
        <v>355</v>
      </c>
      <c r="D732" s="44"/>
      <c r="E732" s="45"/>
      <c r="F732" s="45">
        <v>-45</v>
      </c>
      <c r="G732" s="45">
        <v>-45</v>
      </c>
      <c r="H732" s="45"/>
      <c r="I732" s="45"/>
      <c r="J732" s="45"/>
      <c r="K732" s="45"/>
      <c r="L732" s="45"/>
      <c r="M732" s="45"/>
      <c r="N732" s="45"/>
      <c r="O732" s="39">
        <f t="shared" si="474"/>
        <v>0</v>
      </c>
      <c r="P732" s="39">
        <f t="shared" si="475"/>
        <v>0</v>
      </c>
      <c r="Q732" s="45"/>
      <c r="R732" s="45"/>
      <c r="S732" s="45"/>
      <c r="T732" s="45"/>
      <c r="U732" s="45"/>
      <c r="V732" s="45"/>
    </row>
    <row r="733" spans="1:22" ht="13.5" customHeight="1">
      <c r="A733" s="56"/>
      <c r="B733" s="41" t="s">
        <v>257</v>
      </c>
      <c r="C733" s="43"/>
      <c r="D733" s="98">
        <f t="shared" ref="D733:V733" si="489">D734</f>
        <v>520</v>
      </c>
      <c r="E733" s="98">
        <f t="shared" si="489"/>
        <v>3380</v>
      </c>
      <c r="F733" s="98">
        <f t="shared" si="489"/>
        <v>23511</v>
      </c>
      <c r="G733" s="98">
        <f t="shared" si="489"/>
        <v>2164</v>
      </c>
      <c r="H733" s="98">
        <f t="shared" si="489"/>
        <v>23766.17</v>
      </c>
      <c r="I733" s="98">
        <f t="shared" si="489"/>
        <v>0</v>
      </c>
      <c r="J733" s="98">
        <f t="shared" si="489"/>
        <v>0</v>
      </c>
      <c r="K733" s="98">
        <f t="shared" si="489"/>
        <v>0</v>
      </c>
      <c r="L733" s="98">
        <f t="shared" si="489"/>
        <v>0</v>
      </c>
      <c r="M733" s="98">
        <f t="shared" si="489"/>
        <v>0</v>
      </c>
      <c r="N733" s="98">
        <f t="shared" si="489"/>
        <v>0</v>
      </c>
      <c r="O733" s="39">
        <f t="shared" si="474"/>
        <v>0</v>
      </c>
      <c r="P733" s="39">
        <f t="shared" si="475"/>
        <v>0</v>
      </c>
      <c r="Q733" s="98">
        <f t="shared" si="489"/>
        <v>0</v>
      </c>
      <c r="R733" s="98">
        <f t="shared" si="489"/>
        <v>0</v>
      </c>
      <c r="S733" s="98">
        <f t="shared" si="489"/>
        <v>0</v>
      </c>
      <c r="T733" s="98">
        <f t="shared" si="489"/>
        <v>0</v>
      </c>
      <c r="U733" s="98">
        <f t="shared" si="489"/>
        <v>0</v>
      </c>
      <c r="V733" s="98">
        <f t="shared" si="489"/>
        <v>0</v>
      </c>
    </row>
    <row r="734" spans="1:22" ht="15" customHeight="1">
      <c r="A734" s="56"/>
      <c r="B734" s="42" t="s">
        <v>263</v>
      </c>
      <c r="C734" s="43" t="s">
        <v>264</v>
      </c>
      <c r="D734" s="44">
        <v>520</v>
      </c>
      <c r="E734" s="45">
        <v>3380</v>
      </c>
      <c r="F734" s="45">
        <v>23511</v>
      </c>
      <c r="G734" s="45">
        <v>2164</v>
      </c>
      <c r="H734" s="45">
        <v>23766.17</v>
      </c>
      <c r="I734" s="59">
        <v>0</v>
      </c>
      <c r="J734" s="59">
        <v>0</v>
      </c>
      <c r="K734" s="45">
        <v>0</v>
      </c>
      <c r="L734" s="45">
        <v>0</v>
      </c>
      <c r="M734" s="45">
        <v>0</v>
      </c>
      <c r="N734" s="45">
        <v>0</v>
      </c>
      <c r="O734" s="39">
        <f t="shared" si="474"/>
        <v>0</v>
      </c>
      <c r="P734" s="39">
        <f t="shared" si="475"/>
        <v>0</v>
      </c>
      <c r="Q734" s="45"/>
      <c r="R734" s="45"/>
      <c r="S734" s="45"/>
      <c r="T734" s="45"/>
      <c r="U734" s="45"/>
      <c r="V734" s="45"/>
    </row>
    <row r="735" spans="1:22" ht="14.25" hidden="1">
      <c r="A735" s="56" t="s">
        <v>505</v>
      </c>
      <c r="B735" s="127" t="s">
        <v>506</v>
      </c>
      <c r="C735" s="114" t="s">
        <v>507</v>
      </c>
      <c r="D735" s="129">
        <f t="shared" ref="D735:V735" si="490">D736+D742</f>
        <v>2337</v>
      </c>
      <c r="E735" s="129">
        <f t="shared" si="490"/>
        <v>2465</v>
      </c>
      <c r="F735" s="129">
        <f t="shared" si="490"/>
        <v>0</v>
      </c>
      <c r="G735" s="129">
        <f t="shared" si="490"/>
        <v>0</v>
      </c>
      <c r="H735" s="129">
        <f t="shared" si="490"/>
        <v>0</v>
      </c>
      <c r="I735" s="129">
        <f t="shared" si="490"/>
        <v>0</v>
      </c>
      <c r="J735" s="129">
        <f t="shared" si="490"/>
        <v>0</v>
      </c>
      <c r="K735" s="129">
        <f t="shared" si="490"/>
        <v>0</v>
      </c>
      <c r="L735" s="129">
        <f t="shared" si="490"/>
        <v>0</v>
      </c>
      <c r="M735" s="129">
        <f t="shared" si="490"/>
        <v>0</v>
      </c>
      <c r="N735" s="129">
        <f t="shared" si="490"/>
        <v>0</v>
      </c>
      <c r="O735" s="39">
        <f t="shared" si="474"/>
        <v>0</v>
      </c>
      <c r="P735" s="39">
        <f t="shared" si="475"/>
        <v>0</v>
      </c>
      <c r="Q735" s="129">
        <f t="shared" ref="Q735" si="491">Q736+Q742</f>
        <v>0</v>
      </c>
      <c r="R735" s="129">
        <f t="shared" si="490"/>
        <v>0</v>
      </c>
      <c r="S735" s="129">
        <f t="shared" si="490"/>
        <v>0</v>
      </c>
      <c r="T735" s="129">
        <f t="shared" si="490"/>
        <v>0</v>
      </c>
      <c r="U735" s="129">
        <f t="shared" si="490"/>
        <v>0</v>
      </c>
      <c r="V735" s="129">
        <f t="shared" si="490"/>
        <v>0</v>
      </c>
    </row>
    <row r="736" spans="1:22" ht="14.25" hidden="1">
      <c r="A736" s="56"/>
      <c r="B736" s="41" t="s">
        <v>244</v>
      </c>
      <c r="C736" s="43"/>
      <c r="D736" s="98">
        <f t="shared" ref="D736:V737" si="492">D737</f>
        <v>2337</v>
      </c>
      <c r="E736" s="98">
        <f t="shared" si="492"/>
        <v>2465</v>
      </c>
      <c r="F736" s="98">
        <f t="shared" si="492"/>
        <v>0</v>
      </c>
      <c r="G736" s="98">
        <f t="shared" si="492"/>
        <v>0</v>
      </c>
      <c r="H736" s="98">
        <f t="shared" si="492"/>
        <v>0</v>
      </c>
      <c r="I736" s="98">
        <f t="shared" si="492"/>
        <v>0</v>
      </c>
      <c r="J736" s="98">
        <f t="shared" si="492"/>
        <v>0</v>
      </c>
      <c r="K736" s="98">
        <f t="shared" si="492"/>
        <v>0</v>
      </c>
      <c r="L736" s="98">
        <f t="shared" si="492"/>
        <v>0</v>
      </c>
      <c r="M736" s="98">
        <f t="shared" si="492"/>
        <v>0</v>
      </c>
      <c r="N736" s="98">
        <f t="shared" si="492"/>
        <v>0</v>
      </c>
      <c r="O736" s="39">
        <f t="shared" si="474"/>
        <v>0</v>
      </c>
      <c r="P736" s="39">
        <f t="shared" si="475"/>
        <v>0</v>
      </c>
      <c r="Q736" s="98">
        <f t="shared" si="492"/>
        <v>0</v>
      </c>
      <c r="R736" s="98">
        <f t="shared" si="492"/>
        <v>0</v>
      </c>
      <c r="S736" s="98">
        <f t="shared" si="492"/>
        <v>0</v>
      </c>
      <c r="T736" s="98">
        <f t="shared" si="492"/>
        <v>0</v>
      </c>
      <c r="U736" s="98">
        <f t="shared" si="492"/>
        <v>0</v>
      </c>
      <c r="V736" s="98">
        <f t="shared" si="492"/>
        <v>0</v>
      </c>
    </row>
    <row r="737" spans="1:22" ht="14.25" hidden="1">
      <c r="A737" s="56"/>
      <c r="B737" s="42" t="s">
        <v>245</v>
      </c>
      <c r="C737" s="43">
        <v>1</v>
      </c>
      <c r="D737" s="50">
        <f t="shared" si="492"/>
        <v>2337</v>
      </c>
      <c r="E737" s="50">
        <f t="shared" si="492"/>
        <v>2465</v>
      </c>
      <c r="F737" s="50">
        <f t="shared" si="492"/>
        <v>0</v>
      </c>
      <c r="G737" s="50">
        <f t="shared" si="492"/>
        <v>0</v>
      </c>
      <c r="H737" s="50">
        <f t="shared" si="492"/>
        <v>0</v>
      </c>
      <c r="I737" s="50">
        <f t="shared" si="492"/>
        <v>0</v>
      </c>
      <c r="J737" s="50">
        <f t="shared" si="492"/>
        <v>0</v>
      </c>
      <c r="K737" s="50">
        <f t="shared" si="492"/>
        <v>0</v>
      </c>
      <c r="L737" s="50">
        <f t="shared" si="492"/>
        <v>0</v>
      </c>
      <c r="M737" s="50">
        <f t="shared" si="492"/>
        <v>0</v>
      </c>
      <c r="N737" s="50">
        <f t="shared" si="492"/>
        <v>0</v>
      </c>
      <c r="O737" s="39">
        <f t="shared" si="474"/>
        <v>0</v>
      </c>
      <c r="P737" s="39">
        <f t="shared" si="475"/>
        <v>0</v>
      </c>
      <c r="Q737" s="50">
        <f t="shared" si="492"/>
        <v>0</v>
      </c>
      <c r="R737" s="50">
        <f t="shared" si="492"/>
        <v>0</v>
      </c>
      <c r="S737" s="50">
        <f t="shared" si="492"/>
        <v>0</v>
      </c>
      <c r="T737" s="50">
        <f t="shared" si="492"/>
        <v>0</v>
      </c>
      <c r="U737" s="50">
        <f t="shared" si="492"/>
        <v>0</v>
      </c>
      <c r="V737" s="50">
        <f t="shared" si="492"/>
        <v>0</v>
      </c>
    </row>
    <row r="738" spans="1:22" ht="14.25" hidden="1">
      <c r="A738" s="56"/>
      <c r="B738" s="42" t="s">
        <v>398</v>
      </c>
      <c r="C738" s="43" t="s">
        <v>354</v>
      </c>
      <c r="D738" s="50">
        <f t="shared" ref="D738:V738" si="493">D739+D740</f>
        <v>2337</v>
      </c>
      <c r="E738" s="50">
        <f t="shared" si="493"/>
        <v>2465</v>
      </c>
      <c r="F738" s="50">
        <f t="shared" si="493"/>
        <v>0</v>
      </c>
      <c r="G738" s="50">
        <f t="shared" si="493"/>
        <v>0</v>
      </c>
      <c r="H738" s="50">
        <f t="shared" si="493"/>
        <v>0</v>
      </c>
      <c r="I738" s="50">
        <f t="shared" si="493"/>
        <v>0</v>
      </c>
      <c r="J738" s="50">
        <f t="shared" si="493"/>
        <v>0</v>
      </c>
      <c r="K738" s="50">
        <f t="shared" si="493"/>
        <v>0</v>
      </c>
      <c r="L738" s="50">
        <f t="shared" si="493"/>
        <v>0</v>
      </c>
      <c r="M738" s="50">
        <f t="shared" si="493"/>
        <v>0</v>
      </c>
      <c r="N738" s="50">
        <f t="shared" si="493"/>
        <v>0</v>
      </c>
      <c r="O738" s="39">
        <f t="shared" si="474"/>
        <v>0</v>
      </c>
      <c r="P738" s="39">
        <f t="shared" si="475"/>
        <v>0</v>
      </c>
      <c r="Q738" s="50">
        <f t="shared" ref="Q738" si="494">Q739+Q740</f>
        <v>0</v>
      </c>
      <c r="R738" s="50">
        <f t="shared" si="493"/>
        <v>0</v>
      </c>
      <c r="S738" s="50">
        <f t="shared" si="493"/>
        <v>0</v>
      </c>
      <c r="T738" s="50">
        <f t="shared" si="493"/>
        <v>0</v>
      </c>
      <c r="U738" s="50">
        <f t="shared" si="493"/>
        <v>0</v>
      </c>
      <c r="V738" s="50">
        <f t="shared" si="493"/>
        <v>0</v>
      </c>
    </row>
    <row r="739" spans="1:22" ht="15" hidden="1" customHeight="1">
      <c r="A739" s="56"/>
      <c r="B739" s="42" t="s">
        <v>246</v>
      </c>
      <c r="C739" s="43">
        <v>10</v>
      </c>
      <c r="D739" s="44">
        <v>1525</v>
      </c>
      <c r="E739" s="45">
        <v>1665</v>
      </c>
      <c r="F739" s="45">
        <v>0</v>
      </c>
      <c r="G739" s="45">
        <v>0</v>
      </c>
      <c r="H739" s="45">
        <v>0</v>
      </c>
      <c r="I739" s="45">
        <v>0</v>
      </c>
      <c r="J739" s="45">
        <v>0</v>
      </c>
      <c r="K739" s="45">
        <v>0</v>
      </c>
      <c r="L739" s="45">
        <v>0</v>
      </c>
      <c r="M739" s="45">
        <v>0</v>
      </c>
      <c r="N739" s="45">
        <v>0</v>
      </c>
      <c r="O739" s="39">
        <f t="shared" si="474"/>
        <v>0</v>
      </c>
      <c r="P739" s="39">
        <f t="shared" si="475"/>
        <v>0</v>
      </c>
      <c r="Q739" s="45">
        <v>0</v>
      </c>
      <c r="R739" s="45">
        <v>0</v>
      </c>
      <c r="S739" s="45">
        <v>0</v>
      </c>
      <c r="T739" s="45">
        <v>0</v>
      </c>
      <c r="U739" s="45">
        <v>0</v>
      </c>
      <c r="V739" s="45">
        <v>0</v>
      </c>
    </row>
    <row r="740" spans="1:22" ht="15.75" hidden="1" customHeight="1">
      <c r="A740" s="56"/>
      <c r="B740" s="42" t="s">
        <v>247</v>
      </c>
      <c r="C740" s="43">
        <v>20</v>
      </c>
      <c r="D740" s="44">
        <v>812</v>
      </c>
      <c r="E740" s="45">
        <v>800</v>
      </c>
      <c r="F740" s="45">
        <v>0</v>
      </c>
      <c r="G740" s="45">
        <v>0</v>
      </c>
      <c r="H740" s="45">
        <v>0</v>
      </c>
      <c r="I740" s="45">
        <v>0</v>
      </c>
      <c r="J740" s="45">
        <v>0</v>
      </c>
      <c r="K740" s="45">
        <v>0</v>
      </c>
      <c r="L740" s="45">
        <v>0</v>
      </c>
      <c r="M740" s="45">
        <v>0</v>
      </c>
      <c r="N740" s="45">
        <v>0</v>
      </c>
      <c r="O740" s="39">
        <f t="shared" si="474"/>
        <v>0</v>
      </c>
      <c r="P740" s="39">
        <f t="shared" si="475"/>
        <v>0</v>
      </c>
      <c r="Q740" s="45">
        <v>0</v>
      </c>
      <c r="R740" s="45">
        <v>0</v>
      </c>
      <c r="S740" s="45">
        <v>0</v>
      </c>
      <c r="T740" s="45">
        <v>0</v>
      </c>
      <c r="U740" s="45">
        <v>0</v>
      </c>
      <c r="V740" s="45">
        <v>0</v>
      </c>
    </row>
    <row r="741" spans="1:22" ht="25.5" hidden="1" customHeight="1">
      <c r="A741" s="56"/>
      <c r="B741" s="31" t="s">
        <v>508</v>
      </c>
      <c r="C741" s="43">
        <v>85</v>
      </c>
      <c r="D741" s="44"/>
      <c r="E741" s="45"/>
      <c r="F741" s="45"/>
      <c r="G741" s="45"/>
      <c r="H741" s="45"/>
      <c r="I741" s="45"/>
      <c r="J741" s="45"/>
      <c r="K741" s="45"/>
      <c r="L741" s="45"/>
      <c r="M741" s="45"/>
      <c r="N741" s="45"/>
      <c r="O741" s="39">
        <f t="shared" si="474"/>
        <v>0</v>
      </c>
      <c r="P741" s="39">
        <f t="shared" si="475"/>
        <v>0</v>
      </c>
      <c r="Q741" s="45"/>
      <c r="R741" s="45"/>
      <c r="S741" s="45"/>
      <c r="T741" s="45"/>
      <c r="U741" s="45"/>
      <c r="V741" s="45"/>
    </row>
    <row r="742" spans="1:22" ht="20.25" hidden="1" customHeight="1">
      <c r="A742" s="56"/>
      <c r="B742" s="41" t="s">
        <v>257</v>
      </c>
      <c r="C742" s="43"/>
      <c r="D742" s="55">
        <f t="shared" ref="D742:V742" si="495">D743</f>
        <v>0</v>
      </c>
      <c r="E742" s="55">
        <f t="shared" si="495"/>
        <v>0</v>
      </c>
      <c r="F742" s="55">
        <f t="shared" si="495"/>
        <v>0</v>
      </c>
      <c r="G742" s="55">
        <f t="shared" si="495"/>
        <v>0</v>
      </c>
      <c r="H742" s="55">
        <f t="shared" si="495"/>
        <v>0</v>
      </c>
      <c r="I742" s="55">
        <f t="shared" si="495"/>
        <v>0</v>
      </c>
      <c r="J742" s="55">
        <f t="shared" si="495"/>
        <v>0</v>
      </c>
      <c r="K742" s="55">
        <f t="shared" si="495"/>
        <v>0</v>
      </c>
      <c r="L742" s="55">
        <f t="shared" si="495"/>
        <v>0</v>
      </c>
      <c r="M742" s="55">
        <f t="shared" si="495"/>
        <v>0</v>
      </c>
      <c r="N742" s="55">
        <f t="shared" si="495"/>
        <v>0</v>
      </c>
      <c r="O742" s="39">
        <f t="shared" si="474"/>
        <v>0</v>
      </c>
      <c r="P742" s="39">
        <f t="shared" si="475"/>
        <v>0</v>
      </c>
      <c r="Q742" s="55">
        <f t="shared" si="495"/>
        <v>0</v>
      </c>
      <c r="R742" s="55">
        <f t="shared" si="495"/>
        <v>0</v>
      </c>
      <c r="S742" s="55">
        <f t="shared" si="495"/>
        <v>0</v>
      </c>
      <c r="T742" s="55">
        <f t="shared" si="495"/>
        <v>0</v>
      </c>
      <c r="U742" s="55">
        <f t="shared" si="495"/>
        <v>0</v>
      </c>
      <c r="V742" s="55">
        <f t="shared" si="495"/>
        <v>0</v>
      </c>
    </row>
    <row r="743" spans="1:22" ht="18.75" hidden="1" customHeight="1">
      <c r="A743" s="56"/>
      <c r="B743" s="42" t="s">
        <v>263</v>
      </c>
      <c r="C743" s="43" t="s">
        <v>264</v>
      </c>
      <c r="D743" s="44"/>
      <c r="E743" s="45">
        <v>0</v>
      </c>
      <c r="F743" s="45"/>
      <c r="G743" s="45"/>
      <c r="H743" s="45">
        <v>0</v>
      </c>
      <c r="I743" s="45"/>
      <c r="J743" s="45"/>
      <c r="K743" s="45"/>
      <c r="L743" s="45"/>
      <c r="M743" s="45"/>
      <c r="N743" s="45"/>
      <c r="O743" s="39">
        <f t="shared" si="474"/>
        <v>0</v>
      </c>
      <c r="P743" s="39">
        <f t="shared" si="475"/>
        <v>0</v>
      </c>
      <c r="Q743" s="45"/>
      <c r="R743" s="45"/>
      <c r="S743" s="45"/>
      <c r="T743" s="45"/>
      <c r="U743" s="45"/>
      <c r="V743" s="45"/>
    </row>
    <row r="744" spans="1:22" ht="14.25" hidden="1">
      <c r="A744" s="56" t="s">
        <v>509</v>
      </c>
      <c r="B744" s="127" t="s">
        <v>510</v>
      </c>
      <c r="C744" s="114" t="s">
        <v>511</v>
      </c>
      <c r="D744" s="129">
        <f t="shared" ref="D744:V744" si="496">D745+D751</f>
        <v>4509</v>
      </c>
      <c r="E744" s="129">
        <f t="shared" si="496"/>
        <v>4300</v>
      </c>
      <c r="F744" s="129">
        <f t="shared" si="496"/>
        <v>0</v>
      </c>
      <c r="G744" s="129">
        <f t="shared" si="496"/>
        <v>0</v>
      </c>
      <c r="H744" s="129">
        <f t="shared" si="496"/>
        <v>0</v>
      </c>
      <c r="I744" s="129">
        <f t="shared" si="496"/>
        <v>0</v>
      </c>
      <c r="J744" s="129">
        <f t="shared" si="496"/>
        <v>0</v>
      </c>
      <c r="K744" s="129">
        <f t="shared" si="496"/>
        <v>0</v>
      </c>
      <c r="L744" s="129">
        <f t="shared" si="496"/>
        <v>0</v>
      </c>
      <c r="M744" s="129">
        <f t="shared" si="496"/>
        <v>0</v>
      </c>
      <c r="N744" s="129">
        <f t="shared" si="496"/>
        <v>0</v>
      </c>
      <c r="O744" s="39">
        <f t="shared" si="474"/>
        <v>0</v>
      </c>
      <c r="P744" s="39">
        <f t="shared" si="475"/>
        <v>0</v>
      </c>
      <c r="Q744" s="129">
        <f t="shared" ref="Q744" si="497">Q745+Q751</f>
        <v>0</v>
      </c>
      <c r="R744" s="129">
        <f t="shared" si="496"/>
        <v>0</v>
      </c>
      <c r="S744" s="129">
        <f t="shared" si="496"/>
        <v>0</v>
      </c>
      <c r="T744" s="129">
        <f t="shared" si="496"/>
        <v>0</v>
      </c>
      <c r="U744" s="129">
        <f t="shared" si="496"/>
        <v>0</v>
      </c>
      <c r="V744" s="129">
        <f t="shared" si="496"/>
        <v>0</v>
      </c>
    </row>
    <row r="745" spans="1:22" ht="14.25" hidden="1">
      <c r="A745" s="56"/>
      <c r="B745" s="41" t="s">
        <v>244</v>
      </c>
      <c r="C745" s="43"/>
      <c r="D745" s="98">
        <f t="shared" ref="D745:V746" si="498">D746</f>
        <v>4509</v>
      </c>
      <c r="E745" s="98">
        <f t="shared" si="498"/>
        <v>4300</v>
      </c>
      <c r="F745" s="98">
        <f>F746+F750</f>
        <v>0</v>
      </c>
      <c r="G745" s="98">
        <f t="shared" ref="G745:V745" si="499">G746+G750</f>
        <v>0</v>
      </c>
      <c r="H745" s="98">
        <f t="shared" si="499"/>
        <v>0</v>
      </c>
      <c r="I745" s="98">
        <f t="shared" si="499"/>
        <v>0</v>
      </c>
      <c r="J745" s="98">
        <f t="shared" si="499"/>
        <v>0</v>
      </c>
      <c r="K745" s="98">
        <f t="shared" si="499"/>
        <v>0</v>
      </c>
      <c r="L745" s="98">
        <f t="shared" si="499"/>
        <v>0</v>
      </c>
      <c r="M745" s="98">
        <f t="shared" si="499"/>
        <v>0</v>
      </c>
      <c r="N745" s="98">
        <f t="shared" si="499"/>
        <v>0</v>
      </c>
      <c r="O745" s="39">
        <f t="shared" si="474"/>
        <v>0</v>
      </c>
      <c r="P745" s="39">
        <f t="shared" si="475"/>
        <v>0</v>
      </c>
      <c r="Q745" s="98">
        <f t="shared" ref="Q745" si="500">Q746+Q750</f>
        <v>0</v>
      </c>
      <c r="R745" s="98">
        <f t="shared" si="499"/>
        <v>0</v>
      </c>
      <c r="S745" s="98">
        <f t="shared" si="499"/>
        <v>0</v>
      </c>
      <c r="T745" s="98">
        <f t="shared" si="499"/>
        <v>0</v>
      </c>
      <c r="U745" s="98">
        <f t="shared" si="499"/>
        <v>0</v>
      </c>
      <c r="V745" s="98">
        <f t="shared" si="499"/>
        <v>0</v>
      </c>
    </row>
    <row r="746" spans="1:22" ht="14.25" hidden="1">
      <c r="A746" s="56"/>
      <c r="B746" s="42" t="s">
        <v>245</v>
      </c>
      <c r="C746" s="43">
        <v>1</v>
      </c>
      <c r="D746" s="50">
        <f t="shared" si="498"/>
        <v>4509</v>
      </c>
      <c r="E746" s="50">
        <f t="shared" si="498"/>
        <v>4300</v>
      </c>
      <c r="F746" s="50">
        <f t="shared" si="498"/>
        <v>0</v>
      </c>
      <c r="G746" s="50">
        <f t="shared" si="498"/>
        <v>0</v>
      </c>
      <c r="H746" s="50">
        <f t="shared" si="498"/>
        <v>0</v>
      </c>
      <c r="I746" s="50">
        <f t="shared" si="498"/>
        <v>0</v>
      </c>
      <c r="J746" s="50">
        <f t="shared" si="498"/>
        <v>0</v>
      </c>
      <c r="K746" s="50">
        <f t="shared" si="498"/>
        <v>0</v>
      </c>
      <c r="L746" s="50">
        <f t="shared" si="498"/>
        <v>0</v>
      </c>
      <c r="M746" s="50">
        <f t="shared" si="498"/>
        <v>0</v>
      </c>
      <c r="N746" s="50">
        <f t="shared" si="498"/>
        <v>0</v>
      </c>
      <c r="O746" s="39">
        <f t="shared" si="474"/>
        <v>0</v>
      </c>
      <c r="P746" s="39">
        <f t="shared" si="475"/>
        <v>0</v>
      </c>
      <c r="Q746" s="50">
        <f t="shared" si="498"/>
        <v>0</v>
      </c>
      <c r="R746" s="50">
        <f t="shared" si="498"/>
        <v>0</v>
      </c>
      <c r="S746" s="50">
        <f t="shared" si="498"/>
        <v>0</v>
      </c>
      <c r="T746" s="50">
        <f t="shared" si="498"/>
        <v>0</v>
      </c>
      <c r="U746" s="50">
        <f t="shared" si="498"/>
        <v>0</v>
      </c>
      <c r="V746" s="50">
        <f t="shared" si="498"/>
        <v>0</v>
      </c>
    </row>
    <row r="747" spans="1:22" ht="14.25" hidden="1">
      <c r="A747" s="56"/>
      <c r="B747" s="42" t="s">
        <v>398</v>
      </c>
      <c r="C747" s="43" t="s">
        <v>354</v>
      </c>
      <c r="D747" s="50">
        <f t="shared" ref="D747:V747" si="501">D748+D749</f>
        <v>4509</v>
      </c>
      <c r="E747" s="50">
        <f t="shared" si="501"/>
        <v>4300</v>
      </c>
      <c r="F747" s="50">
        <f t="shared" si="501"/>
        <v>0</v>
      </c>
      <c r="G747" s="50">
        <f t="shared" si="501"/>
        <v>0</v>
      </c>
      <c r="H747" s="50">
        <f t="shared" si="501"/>
        <v>0</v>
      </c>
      <c r="I747" s="50">
        <f t="shared" si="501"/>
        <v>0</v>
      </c>
      <c r="J747" s="50">
        <f t="shared" si="501"/>
        <v>0</v>
      </c>
      <c r="K747" s="50">
        <f t="shared" si="501"/>
        <v>0</v>
      </c>
      <c r="L747" s="50">
        <f t="shared" si="501"/>
        <v>0</v>
      </c>
      <c r="M747" s="50">
        <f t="shared" si="501"/>
        <v>0</v>
      </c>
      <c r="N747" s="50">
        <f t="shared" si="501"/>
        <v>0</v>
      </c>
      <c r="O747" s="39">
        <f t="shared" si="474"/>
        <v>0</v>
      </c>
      <c r="P747" s="39">
        <f t="shared" si="475"/>
        <v>0</v>
      </c>
      <c r="Q747" s="50">
        <f t="shared" ref="Q747" si="502">Q748+Q749</f>
        <v>0</v>
      </c>
      <c r="R747" s="50">
        <f t="shared" si="501"/>
        <v>0</v>
      </c>
      <c r="S747" s="50">
        <f t="shared" si="501"/>
        <v>0</v>
      </c>
      <c r="T747" s="50">
        <f t="shared" si="501"/>
        <v>0</v>
      </c>
      <c r="U747" s="50">
        <f t="shared" si="501"/>
        <v>0</v>
      </c>
      <c r="V747" s="50">
        <f t="shared" si="501"/>
        <v>0</v>
      </c>
    </row>
    <row r="748" spans="1:22" ht="16.5" hidden="1" customHeight="1">
      <c r="A748" s="56"/>
      <c r="B748" s="42" t="s">
        <v>246</v>
      </c>
      <c r="C748" s="43">
        <v>10</v>
      </c>
      <c r="D748" s="44">
        <v>3507</v>
      </c>
      <c r="E748" s="45">
        <v>3300</v>
      </c>
      <c r="F748" s="45">
        <v>0</v>
      </c>
      <c r="G748" s="45">
        <v>0</v>
      </c>
      <c r="H748" s="45">
        <v>0</v>
      </c>
      <c r="I748" s="45">
        <v>0</v>
      </c>
      <c r="J748" s="45">
        <v>0</v>
      </c>
      <c r="K748" s="45">
        <v>0</v>
      </c>
      <c r="L748" s="45">
        <v>0</v>
      </c>
      <c r="M748" s="45">
        <v>0</v>
      </c>
      <c r="N748" s="45">
        <v>0</v>
      </c>
      <c r="O748" s="39">
        <f t="shared" si="474"/>
        <v>0</v>
      </c>
      <c r="P748" s="39">
        <f t="shared" si="475"/>
        <v>0</v>
      </c>
      <c r="Q748" s="45">
        <v>0</v>
      </c>
      <c r="R748" s="45">
        <v>0</v>
      </c>
      <c r="S748" s="45">
        <v>0</v>
      </c>
      <c r="T748" s="45">
        <v>0</v>
      </c>
      <c r="U748" s="45">
        <v>0</v>
      </c>
      <c r="V748" s="45">
        <v>0</v>
      </c>
    </row>
    <row r="749" spans="1:22" ht="15.75" hidden="1" customHeight="1">
      <c r="A749" s="56"/>
      <c r="B749" s="42" t="s">
        <v>247</v>
      </c>
      <c r="C749" s="43">
        <v>20</v>
      </c>
      <c r="D749" s="44">
        <v>1002</v>
      </c>
      <c r="E749" s="45">
        <v>1000</v>
      </c>
      <c r="F749" s="45">
        <v>0</v>
      </c>
      <c r="G749" s="45">
        <v>0</v>
      </c>
      <c r="H749" s="45">
        <v>0</v>
      </c>
      <c r="I749" s="45">
        <v>0</v>
      </c>
      <c r="J749" s="45">
        <v>0</v>
      </c>
      <c r="K749" s="45">
        <v>0</v>
      </c>
      <c r="L749" s="45">
        <v>0</v>
      </c>
      <c r="M749" s="45">
        <v>0</v>
      </c>
      <c r="N749" s="45">
        <v>0</v>
      </c>
      <c r="O749" s="39">
        <f t="shared" si="474"/>
        <v>0</v>
      </c>
      <c r="P749" s="39">
        <f t="shared" si="475"/>
        <v>0</v>
      </c>
      <c r="Q749" s="45">
        <v>0</v>
      </c>
      <c r="R749" s="45">
        <v>0</v>
      </c>
      <c r="S749" s="45">
        <v>0</v>
      </c>
      <c r="T749" s="45">
        <v>0</v>
      </c>
      <c r="U749" s="45">
        <v>0</v>
      </c>
      <c r="V749" s="45">
        <v>0</v>
      </c>
    </row>
    <row r="750" spans="1:22" ht="15.75" hidden="1" customHeight="1">
      <c r="A750" s="56"/>
      <c r="B750" s="42" t="s">
        <v>256</v>
      </c>
      <c r="C750" s="43" t="s">
        <v>355</v>
      </c>
      <c r="D750" s="44">
        <v>0</v>
      </c>
      <c r="E750" s="45"/>
      <c r="F750" s="45"/>
      <c r="G750" s="45"/>
      <c r="H750" s="45"/>
      <c r="I750" s="45"/>
      <c r="J750" s="45"/>
      <c r="K750" s="45"/>
      <c r="L750" s="45"/>
      <c r="M750" s="45"/>
      <c r="N750" s="45"/>
      <c r="O750" s="39">
        <f t="shared" si="474"/>
        <v>0</v>
      </c>
      <c r="P750" s="39">
        <f t="shared" si="475"/>
        <v>0</v>
      </c>
      <c r="Q750" s="45"/>
      <c r="R750" s="45"/>
      <c r="S750" s="45"/>
      <c r="T750" s="45"/>
      <c r="U750" s="45"/>
      <c r="V750" s="45"/>
    </row>
    <row r="751" spans="1:22" ht="13.5" hidden="1" customHeight="1">
      <c r="A751" s="56"/>
      <c r="B751" s="41" t="s">
        <v>257</v>
      </c>
      <c r="C751" s="43"/>
      <c r="D751" s="50">
        <f t="shared" ref="D751:V751" si="503">D752</f>
        <v>0</v>
      </c>
      <c r="E751" s="50">
        <f t="shared" si="503"/>
        <v>0</v>
      </c>
      <c r="F751" s="50">
        <f t="shared" si="503"/>
        <v>0</v>
      </c>
      <c r="G751" s="50">
        <f t="shared" si="503"/>
        <v>0</v>
      </c>
      <c r="H751" s="50">
        <f t="shared" si="503"/>
        <v>0</v>
      </c>
      <c r="I751" s="50">
        <f t="shared" si="503"/>
        <v>0</v>
      </c>
      <c r="J751" s="50">
        <f t="shared" si="503"/>
        <v>0</v>
      </c>
      <c r="K751" s="50">
        <f t="shared" si="503"/>
        <v>0</v>
      </c>
      <c r="L751" s="50">
        <f t="shared" si="503"/>
        <v>0</v>
      </c>
      <c r="M751" s="50">
        <f t="shared" si="503"/>
        <v>0</v>
      </c>
      <c r="N751" s="50">
        <f t="shared" si="503"/>
        <v>0</v>
      </c>
      <c r="O751" s="39">
        <f t="shared" si="474"/>
        <v>0</v>
      </c>
      <c r="P751" s="39">
        <f t="shared" si="475"/>
        <v>0</v>
      </c>
      <c r="Q751" s="50">
        <f t="shared" si="503"/>
        <v>0</v>
      </c>
      <c r="R751" s="50">
        <f t="shared" si="503"/>
        <v>0</v>
      </c>
      <c r="S751" s="50">
        <f t="shared" si="503"/>
        <v>0</v>
      </c>
      <c r="T751" s="50">
        <f t="shared" si="503"/>
        <v>0</v>
      </c>
      <c r="U751" s="50">
        <f t="shared" si="503"/>
        <v>0</v>
      </c>
      <c r="V751" s="50">
        <f t="shared" si="503"/>
        <v>0</v>
      </c>
    </row>
    <row r="752" spans="1:22" ht="14.25" hidden="1">
      <c r="A752" s="56"/>
      <c r="B752" s="42" t="s">
        <v>263</v>
      </c>
      <c r="C752" s="43" t="s">
        <v>264</v>
      </c>
      <c r="D752" s="44"/>
      <c r="E752" s="45">
        <v>0</v>
      </c>
      <c r="F752" s="45"/>
      <c r="G752" s="45"/>
      <c r="H752" s="45">
        <v>0</v>
      </c>
      <c r="I752" s="45"/>
      <c r="J752" s="45"/>
      <c r="K752" s="45"/>
      <c r="L752" s="45"/>
      <c r="M752" s="45"/>
      <c r="N752" s="45"/>
      <c r="O752" s="39">
        <f t="shared" si="474"/>
        <v>0</v>
      </c>
      <c r="P752" s="39">
        <f t="shared" si="475"/>
        <v>0</v>
      </c>
      <c r="Q752" s="45"/>
      <c r="R752" s="45"/>
      <c r="S752" s="45"/>
      <c r="T752" s="45"/>
      <c r="U752" s="45"/>
      <c r="V752" s="45"/>
    </row>
    <row r="753" spans="1:22" ht="27.75" customHeight="1">
      <c r="A753" s="56"/>
      <c r="B753" s="133" t="s">
        <v>512</v>
      </c>
      <c r="C753" s="114" t="s">
        <v>513</v>
      </c>
      <c r="D753" s="125">
        <f>D754+D761</f>
        <v>0</v>
      </c>
      <c r="E753" s="125">
        <f t="shared" ref="E753:V753" si="504">E754+E761</f>
        <v>0</v>
      </c>
      <c r="F753" s="125">
        <f t="shared" si="504"/>
        <v>3940</v>
      </c>
      <c r="G753" s="125">
        <f t="shared" si="504"/>
        <v>4942</v>
      </c>
      <c r="H753" s="125">
        <f t="shared" si="504"/>
        <v>7198</v>
      </c>
      <c r="I753" s="125">
        <f t="shared" si="504"/>
        <v>5955</v>
      </c>
      <c r="J753" s="125">
        <f t="shared" si="504"/>
        <v>5955</v>
      </c>
      <c r="K753" s="125">
        <f t="shared" si="504"/>
        <v>1632</v>
      </c>
      <c r="L753" s="125">
        <f t="shared" si="504"/>
        <v>1538</v>
      </c>
      <c r="M753" s="125">
        <f t="shared" si="504"/>
        <v>1442</v>
      </c>
      <c r="N753" s="125">
        <f t="shared" si="504"/>
        <v>1343</v>
      </c>
      <c r="O753" s="39">
        <f t="shared" si="474"/>
        <v>5955</v>
      </c>
      <c r="P753" s="39">
        <f t="shared" si="475"/>
        <v>0</v>
      </c>
      <c r="Q753" s="125">
        <f t="shared" si="504"/>
        <v>5900</v>
      </c>
      <c r="R753" s="125">
        <f t="shared" si="504"/>
        <v>5900</v>
      </c>
      <c r="S753" s="125">
        <f t="shared" si="504"/>
        <v>5900</v>
      </c>
      <c r="T753" s="125">
        <f t="shared" si="504"/>
        <v>5900</v>
      </c>
      <c r="U753" s="125">
        <f t="shared" si="504"/>
        <v>5900</v>
      </c>
      <c r="V753" s="125">
        <f t="shared" si="504"/>
        <v>5900</v>
      </c>
    </row>
    <row r="754" spans="1:22" ht="14.25">
      <c r="A754" s="56"/>
      <c r="B754" s="147" t="s">
        <v>244</v>
      </c>
      <c r="C754" s="148"/>
      <c r="D754" s="53">
        <f>D755+D760</f>
        <v>0</v>
      </c>
      <c r="E754" s="53">
        <f t="shared" ref="E754:V754" si="505">E755+E760</f>
        <v>0</v>
      </c>
      <c r="F754" s="53">
        <f t="shared" si="505"/>
        <v>3940</v>
      </c>
      <c r="G754" s="53">
        <f t="shared" si="505"/>
        <v>4942</v>
      </c>
      <c r="H754" s="53">
        <f t="shared" si="505"/>
        <v>7010</v>
      </c>
      <c r="I754" s="53">
        <f t="shared" si="505"/>
        <v>5930</v>
      </c>
      <c r="J754" s="53">
        <f t="shared" si="505"/>
        <v>5930</v>
      </c>
      <c r="K754" s="53">
        <f t="shared" si="505"/>
        <v>1607</v>
      </c>
      <c r="L754" s="53">
        <f t="shared" si="505"/>
        <v>1538</v>
      </c>
      <c r="M754" s="53">
        <f t="shared" si="505"/>
        <v>1442</v>
      </c>
      <c r="N754" s="53">
        <f t="shared" si="505"/>
        <v>1343</v>
      </c>
      <c r="O754" s="39">
        <f t="shared" si="474"/>
        <v>5930</v>
      </c>
      <c r="P754" s="39">
        <f t="shared" si="475"/>
        <v>0</v>
      </c>
      <c r="Q754" s="53">
        <f t="shared" si="505"/>
        <v>5900</v>
      </c>
      <c r="R754" s="53">
        <f t="shared" si="505"/>
        <v>5900</v>
      </c>
      <c r="S754" s="53">
        <f t="shared" si="505"/>
        <v>5900</v>
      </c>
      <c r="T754" s="53">
        <f t="shared" si="505"/>
        <v>5900</v>
      </c>
      <c r="U754" s="53">
        <f t="shared" si="505"/>
        <v>5900</v>
      </c>
      <c r="V754" s="53">
        <f t="shared" si="505"/>
        <v>5900</v>
      </c>
    </row>
    <row r="755" spans="1:22" ht="14.25">
      <c r="A755" s="56"/>
      <c r="B755" s="149" t="s">
        <v>245</v>
      </c>
      <c r="C755" s="148">
        <v>1</v>
      </c>
      <c r="D755" s="53">
        <f>D756</f>
        <v>0</v>
      </c>
      <c r="E755" s="53">
        <f t="shared" ref="E755:V755" si="506">E756</f>
        <v>0</v>
      </c>
      <c r="F755" s="53">
        <f t="shared" si="506"/>
        <v>3940</v>
      </c>
      <c r="G755" s="53">
        <f t="shared" si="506"/>
        <v>4942</v>
      </c>
      <c r="H755" s="53">
        <f t="shared" si="506"/>
        <v>7010</v>
      </c>
      <c r="I755" s="53">
        <f t="shared" si="506"/>
        <v>5930</v>
      </c>
      <c r="J755" s="53">
        <f t="shared" si="506"/>
        <v>5930</v>
      </c>
      <c r="K755" s="53">
        <f t="shared" si="506"/>
        <v>1607</v>
      </c>
      <c r="L755" s="53">
        <f t="shared" si="506"/>
        <v>1538</v>
      </c>
      <c r="M755" s="53">
        <f t="shared" si="506"/>
        <v>1442</v>
      </c>
      <c r="N755" s="53">
        <f t="shared" si="506"/>
        <v>1343</v>
      </c>
      <c r="O755" s="39">
        <f t="shared" si="474"/>
        <v>5930</v>
      </c>
      <c r="P755" s="39">
        <f t="shared" si="475"/>
        <v>0</v>
      </c>
      <c r="Q755" s="53">
        <f t="shared" si="506"/>
        <v>5900</v>
      </c>
      <c r="R755" s="53">
        <f t="shared" si="506"/>
        <v>5900</v>
      </c>
      <c r="S755" s="53">
        <f t="shared" si="506"/>
        <v>5900</v>
      </c>
      <c r="T755" s="53">
        <f t="shared" si="506"/>
        <v>5900</v>
      </c>
      <c r="U755" s="53">
        <f t="shared" si="506"/>
        <v>5900</v>
      </c>
      <c r="V755" s="53">
        <f t="shared" si="506"/>
        <v>5900</v>
      </c>
    </row>
    <row r="756" spans="1:22" ht="14.25">
      <c r="A756" s="56"/>
      <c r="B756" s="149" t="s">
        <v>398</v>
      </c>
      <c r="C756" s="148" t="s">
        <v>354</v>
      </c>
      <c r="D756" s="53">
        <f>D757+D758+D759</f>
        <v>0</v>
      </c>
      <c r="E756" s="53">
        <f t="shared" ref="E756:V756" si="507">E757+E758+E759</f>
        <v>0</v>
      </c>
      <c r="F756" s="53">
        <f t="shared" si="507"/>
        <v>3940</v>
      </c>
      <c r="G756" s="53">
        <f t="shared" si="507"/>
        <v>4942</v>
      </c>
      <c r="H756" s="53">
        <f t="shared" si="507"/>
        <v>7010</v>
      </c>
      <c r="I756" s="53">
        <f t="shared" si="507"/>
        <v>5930</v>
      </c>
      <c r="J756" s="53">
        <f t="shared" si="507"/>
        <v>5930</v>
      </c>
      <c r="K756" s="53">
        <f t="shared" si="507"/>
        <v>1607</v>
      </c>
      <c r="L756" s="53">
        <f t="shared" si="507"/>
        <v>1538</v>
      </c>
      <c r="M756" s="53">
        <f t="shared" si="507"/>
        <v>1442</v>
      </c>
      <c r="N756" s="53">
        <f t="shared" si="507"/>
        <v>1343</v>
      </c>
      <c r="O756" s="39">
        <f t="shared" si="474"/>
        <v>5930</v>
      </c>
      <c r="P756" s="39">
        <f t="shared" si="475"/>
        <v>0</v>
      </c>
      <c r="Q756" s="53">
        <f t="shared" si="507"/>
        <v>5900</v>
      </c>
      <c r="R756" s="53">
        <f t="shared" si="507"/>
        <v>5900</v>
      </c>
      <c r="S756" s="53">
        <f t="shared" si="507"/>
        <v>5900</v>
      </c>
      <c r="T756" s="53">
        <f t="shared" si="507"/>
        <v>5900</v>
      </c>
      <c r="U756" s="53">
        <f t="shared" si="507"/>
        <v>5900</v>
      </c>
      <c r="V756" s="53">
        <f t="shared" si="507"/>
        <v>5900</v>
      </c>
    </row>
    <row r="757" spans="1:22" ht="14.25">
      <c r="A757" s="56"/>
      <c r="B757" s="42" t="s">
        <v>246</v>
      </c>
      <c r="C757" s="43">
        <v>10</v>
      </c>
      <c r="D757" s="45">
        <v>0</v>
      </c>
      <c r="E757" s="45"/>
      <c r="F757" s="45">
        <v>3931</v>
      </c>
      <c r="G757" s="45">
        <v>3140</v>
      </c>
      <c r="H757" s="45">
        <v>3877</v>
      </c>
      <c r="I757" s="45">
        <v>3800</v>
      </c>
      <c r="J757" s="45">
        <v>3800</v>
      </c>
      <c r="K757" s="45">
        <v>1100</v>
      </c>
      <c r="L757" s="45">
        <v>1000</v>
      </c>
      <c r="M757" s="45">
        <v>900</v>
      </c>
      <c r="N757" s="45">
        <v>800</v>
      </c>
      <c r="O757" s="39">
        <f t="shared" si="474"/>
        <v>3800</v>
      </c>
      <c r="P757" s="39">
        <f t="shared" si="475"/>
        <v>0</v>
      </c>
      <c r="Q757" s="45">
        <v>3800</v>
      </c>
      <c r="R757" s="45">
        <v>3800</v>
      </c>
      <c r="S757" s="45">
        <v>3800</v>
      </c>
      <c r="T757" s="45">
        <v>3800</v>
      </c>
      <c r="U757" s="45">
        <v>3800</v>
      </c>
      <c r="V757" s="45">
        <v>3800</v>
      </c>
    </row>
    <row r="758" spans="1:22" ht="14.25">
      <c r="A758" s="56"/>
      <c r="B758" s="42" t="s">
        <v>247</v>
      </c>
      <c r="C758" s="43">
        <v>20</v>
      </c>
      <c r="D758" s="59">
        <v>0</v>
      </c>
      <c r="E758" s="45"/>
      <c r="F758" s="45"/>
      <c r="G758" s="45">
        <v>1794</v>
      </c>
      <c r="H758" s="45">
        <v>3103</v>
      </c>
      <c r="I758" s="45">
        <v>2100</v>
      </c>
      <c r="J758" s="45">
        <v>2100</v>
      </c>
      <c r="K758" s="45">
        <v>500</v>
      </c>
      <c r="L758" s="45">
        <v>530</v>
      </c>
      <c r="M758" s="45">
        <v>535</v>
      </c>
      <c r="N758" s="45">
        <v>535</v>
      </c>
      <c r="O758" s="39">
        <f t="shared" si="474"/>
        <v>2100</v>
      </c>
      <c r="P758" s="39">
        <f t="shared" si="475"/>
        <v>0</v>
      </c>
      <c r="Q758" s="45">
        <v>2100</v>
      </c>
      <c r="R758" s="45">
        <v>2100</v>
      </c>
      <c r="S758" s="45">
        <v>2100</v>
      </c>
      <c r="T758" s="45">
        <v>2100</v>
      </c>
      <c r="U758" s="45">
        <v>2100</v>
      </c>
      <c r="V758" s="45">
        <v>2100</v>
      </c>
    </row>
    <row r="759" spans="1:22" ht="14.25">
      <c r="A759" s="56"/>
      <c r="B759" s="42" t="s">
        <v>486</v>
      </c>
      <c r="C759" s="43" t="s">
        <v>514</v>
      </c>
      <c r="D759" s="45">
        <v>0</v>
      </c>
      <c r="E759" s="45"/>
      <c r="F759" s="45">
        <v>9</v>
      </c>
      <c r="G759" s="45">
        <v>8</v>
      </c>
      <c r="H759" s="45">
        <v>30</v>
      </c>
      <c r="I759" s="45">
        <v>30</v>
      </c>
      <c r="J759" s="45">
        <v>30</v>
      </c>
      <c r="K759" s="45">
        <v>7</v>
      </c>
      <c r="L759" s="45">
        <v>8</v>
      </c>
      <c r="M759" s="45">
        <v>7</v>
      </c>
      <c r="N759" s="45">
        <v>8</v>
      </c>
      <c r="O759" s="39">
        <f t="shared" si="474"/>
        <v>30</v>
      </c>
      <c r="P759" s="39">
        <f t="shared" si="475"/>
        <v>0</v>
      </c>
      <c r="Q759" s="45"/>
      <c r="R759" s="45"/>
      <c r="S759" s="45"/>
      <c r="T759" s="45"/>
      <c r="U759" s="45"/>
      <c r="V759" s="45"/>
    </row>
    <row r="760" spans="1:22" ht="14.25" hidden="1">
      <c r="A760" s="56"/>
      <c r="B760" s="42" t="s">
        <v>256</v>
      </c>
      <c r="C760" s="43" t="s">
        <v>355</v>
      </c>
      <c r="D760" s="45"/>
      <c r="E760" s="45"/>
      <c r="F760" s="45"/>
      <c r="G760" s="45"/>
      <c r="H760" s="45"/>
      <c r="I760" s="45"/>
      <c r="J760" s="45"/>
      <c r="K760" s="45"/>
      <c r="L760" s="45"/>
      <c r="M760" s="45"/>
      <c r="N760" s="45"/>
      <c r="O760" s="39">
        <f t="shared" si="474"/>
        <v>0</v>
      </c>
      <c r="P760" s="39">
        <f t="shared" si="475"/>
        <v>0</v>
      </c>
      <c r="Q760" s="45"/>
      <c r="R760" s="45"/>
      <c r="S760" s="45"/>
      <c r="T760" s="45"/>
      <c r="U760" s="45"/>
      <c r="V760" s="45"/>
    </row>
    <row r="761" spans="1:22" ht="14.25">
      <c r="A761" s="56"/>
      <c r="B761" s="41" t="s">
        <v>257</v>
      </c>
      <c r="C761" s="43"/>
      <c r="D761" s="53">
        <f>D762</f>
        <v>0</v>
      </c>
      <c r="E761" s="53">
        <f t="shared" ref="E761:V761" si="508">E762</f>
        <v>0</v>
      </c>
      <c r="F761" s="53">
        <f t="shared" si="508"/>
        <v>0</v>
      </c>
      <c r="G761" s="53">
        <f t="shared" si="508"/>
        <v>0</v>
      </c>
      <c r="H761" s="53">
        <f t="shared" si="508"/>
        <v>188</v>
      </c>
      <c r="I761" s="53">
        <f>I762</f>
        <v>25</v>
      </c>
      <c r="J761" s="53">
        <f t="shared" si="508"/>
        <v>25</v>
      </c>
      <c r="K761" s="53">
        <f>K762</f>
        <v>25</v>
      </c>
      <c r="L761" s="53">
        <f t="shared" ref="L761:N761" si="509">L762</f>
        <v>0</v>
      </c>
      <c r="M761" s="53">
        <f t="shared" si="509"/>
        <v>0</v>
      </c>
      <c r="N761" s="53">
        <f t="shared" si="509"/>
        <v>0</v>
      </c>
      <c r="O761" s="39">
        <f t="shared" si="474"/>
        <v>25</v>
      </c>
      <c r="P761" s="39">
        <f t="shared" si="475"/>
        <v>0</v>
      </c>
      <c r="Q761" s="53">
        <f t="shared" si="508"/>
        <v>0</v>
      </c>
      <c r="R761" s="53">
        <f t="shared" si="508"/>
        <v>0</v>
      </c>
      <c r="S761" s="53">
        <f t="shared" si="508"/>
        <v>0</v>
      </c>
      <c r="T761" s="53">
        <f t="shared" si="508"/>
        <v>0</v>
      </c>
      <c r="U761" s="53">
        <f t="shared" si="508"/>
        <v>0</v>
      </c>
      <c r="V761" s="53">
        <f t="shared" si="508"/>
        <v>0</v>
      </c>
    </row>
    <row r="762" spans="1:22" ht="14.25">
      <c r="A762" s="56"/>
      <c r="B762" s="42" t="s">
        <v>263</v>
      </c>
      <c r="C762" s="43" t="s">
        <v>264</v>
      </c>
      <c r="D762" s="45">
        <v>0</v>
      </c>
      <c r="E762" s="45"/>
      <c r="F762" s="45">
        <v>0</v>
      </c>
      <c r="G762" s="45">
        <v>0</v>
      </c>
      <c r="H762" s="45">
        <v>188</v>
      </c>
      <c r="I762" s="45">
        <v>25</v>
      </c>
      <c r="J762" s="45">
        <v>25</v>
      </c>
      <c r="K762" s="45">
        <v>25</v>
      </c>
      <c r="L762" s="45"/>
      <c r="M762" s="45"/>
      <c r="N762" s="45"/>
      <c r="O762" s="39">
        <f t="shared" si="474"/>
        <v>25</v>
      </c>
      <c r="P762" s="39">
        <f t="shared" si="475"/>
        <v>0</v>
      </c>
      <c r="Q762" s="45">
        <v>0</v>
      </c>
      <c r="R762" s="45">
        <v>0</v>
      </c>
      <c r="S762" s="45">
        <v>0</v>
      </c>
      <c r="T762" s="45">
        <v>0</v>
      </c>
      <c r="U762" s="45">
        <v>0</v>
      </c>
      <c r="V762" s="45">
        <v>0</v>
      </c>
    </row>
    <row r="763" spans="1:22" ht="14.25">
      <c r="A763" s="56" t="s">
        <v>515</v>
      </c>
      <c r="B763" s="136" t="s">
        <v>516</v>
      </c>
      <c r="C763" s="114" t="s">
        <v>517</v>
      </c>
      <c r="D763" s="129">
        <f t="shared" ref="D763:V763" si="510">D764</f>
        <v>13430</v>
      </c>
      <c r="E763" s="129">
        <f t="shared" si="510"/>
        <v>13619</v>
      </c>
      <c r="F763" s="129">
        <f t="shared" si="510"/>
        <v>13619</v>
      </c>
      <c r="G763" s="129">
        <f t="shared" si="510"/>
        <v>13319</v>
      </c>
      <c r="H763" s="129">
        <f t="shared" si="510"/>
        <v>17278</v>
      </c>
      <c r="I763" s="129">
        <f t="shared" si="510"/>
        <v>17278</v>
      </c>
      <c r="J763" s="129">
        <f t="shared" si="510"/>
        <v>17278</v>
      </c>
      <c r="K763" s="129">
        <f t="shared" si="510"/>
        <v>4320</v>
      </c>
      <c r="L763" s="129">
        <f t="shared" si="510"/>
        <v>4320</v>
      </c>
      <c r="M763" s="129">
        <f t="shared" si="510"/>
        <v>4320</v>
      </c>
      <c r="N763" s="129">
        <f t="shared" si="510"/>
        <v>4318</v>
      </c>
      <c r="O763" s="39">
        <f t="shared" si="474"/>
        <v>17278</v>
      </c>
      <c r="P763" s="39">
        <f t="shared" si="475"/>
        <v>0</v>
      </c>
      <c r="Q763" s="129">
        <f t="shared" si="510"/>
        <v>17278</v>
      </c>
      <c r="R763" s="129">
        <f t="shared" si="510"/>
        <v>17278</v>
      </c>
      <c r="S763" s="129">
        <f t="shared" si="510"/>
        <v>17278</v>
      </c>
      <c r="T763" s="129">
        <f t="shared" si="510"/>
        <v>17278</v>
      </c>
      <c r="U763" s="129">
        <f t="shared" si="510"/>
        <v>17278</v>
      </c>
      <c r="V763" s="129">
        <f t="shared" si="510"/>
        <v>17278</v>
      </c>
    </row>
    <row r="764" spans="1:22" ht="14.25">
      <c r="A764" s="56"/>
      <c r="B764" s="41" t="s">
        <v>244</v>
      </c>
      <c r="C764" s="43"/>
      <c r="D764" s="98">
        <f t="shared" ref="D764:V764" si="511">D765+D767</f>
        <v>13430</v>
      </c>
      <c r="E764" s="98">
        <f t="shared" si="511"/>
        <v>13619</v>
      </c>
      <c r="F764" s="98">
        <f t="shared" si="511"/>
        <v>13619</v>
      </c>
      <c r="G764" s="98">
        <f t="shared" si="511"/>
        <v>13319</v>
      </c>
      <c r="H764" s="98">
        <f t="shared" si="511"/>
        <v>17278</v>
      </c>
      <c r="I764" s="98">
        <f t="shared" si="511"/>
        <v>17278</v>
      </c>
      <c r="J764" s="98">
        <f t="shared" si="511"/>
        <v>17278</v>
      </c>
      <c r="K764" s="98">
        <f t="shared" si="511"/>
        <v>4320</v>
      </c>
      <c r="L764" s="98">
        <f t="shared" si="511"/>
        <v>4320</v>
      </c>
      <c r="M764" s="98">
        <f t="shared" si="511"/>
        <v>4320</v>
      </c>
      <c r="N764" s="98">
        <f t="shared" si="511"/>
        <v>4318</v>
      </c>
      <c r="O764" s="39">
        <f t="shared" si="474"/>
        <v>17278</v>
      </c>
      <c r="P764" s="39">
        <f t="shared" si="475"/>
        <v>0</v>
      </c>
      <c r="Q764" s="98">
        <f t="shared" ref="Q764" si="512">Q765+Q767</f>
        <v>17278</v>
      </c>
      <c r="R764" s="98">
        <f t="shared" si="511"/>
        <v>17278</v>
      </c>
      <c r="S764" s="98">
        <f t="shared" si="511"/>
        <v>17278</v>
      </c>
      <c r="T764" s="98">
        <f t="shared" si="511"/>
        <v>17278</v>
      </c>
      <c r="U764" s="98">
        <f t="shared" si="511"/>
        <v>17278</v>
      </c>
      <c r="V764" s="98">
        <f t="shared" si="511"/>
        <v>17278</v>
      </c>
    </row>
    <row r="765" spans="1:22" ht="14.25">
      <c r="A765" s="56"/>
      <c r="B765" s="42" t="s">
        <v>245</v>
      </c>
      <c r="C765" s="43">
        <v>1</v>
      </c>
      <c r="D765" s="50">
        <f t="shared" ref="D765:V765" si="513">D766</f>
        <v>13450</v>
      </c>
      <c r="E765" s="50">
        <f t="shared" si="513"/>
        <v>13619</v>
      </c>
      <c r="F765" s="50">
        <f t="shared" si="513"/>
        <v>13619</v>
      </c>
      <c r="G765" s="50">
        <f t="shared" si="513"/>
        <v>13319</v>
      </c>
      <c r="H765" s="50">
        <f t="shared" si="513"/>
        <v>17278</v>
      </c>
      <c r="I765" s="50">
        <f t="shared" si="513"/>
        <v>17278</v>
      </c>
      <c r="J765" s="50">
        <f t="shared" si="513"/>
        <v>17278</v>
      </c>
      <c r="K765" s="50">
        <f t="shared" si="513"/>
        <v>4320</v>
      </c>
      <c r="L765" s="50">
        <f t="shared" si="513"/>
        <v>4320</v>
      </c>
      <c r="M765" s="50">
        <f t="shared" si="513"/>
        <v>4320</v>
      </c>
      <c r="N765" s="50">
        <f t="shared" si="513"/>
        <v>4318</v>
      </c>
      <c r="O765" s="39">
        <f t="shared" si="474"/>
        <v>17278</v>
      </c>
      <c r="P765" s="39">
        <f t="shared" si="475"/>
        <v>0</v>
      </c>
      <c r="Q765" s="50">
        <f t="shared" si="513"/>
        <v>17278</v>
      </c>
      <c r="R765" s="50">
        <f t="shared" si="513"/>
        <v>17278</v>
      </c>
      <c r="S765" s="50">
        <f t="shared" si="513"/>
        <v>17278</v>
      </c>
      <c r="T765" s="50">
        <f t="shared" si="513"/>
        <v>17278</v>
      </c>
      <c r="U765" s="50">
        <f t="shared" si="513"/>
        <v>17278</v>
      </c>
      <c r="V765" s="50">
        <f t="shared" si="513"/>
        <v>17278</v>
      </c>
    </row>
    <row r="766" spans="1:22" ht="14.25" customHeight="1">
      <c r="A766" s="56"/>
      <c r="B766" s="42" t="s">
        <v>518</v>
      </c>
      <c r="C766" s="43">
        <v>59.15</v>
      </c>
      <c r="D766" s="44">
        <v>13450</v>
      </c>
      <c r="E766" s="45">
        <v>13619</v>
      </c>
      <c r="F766" s="45">
        <v>13619</v>
      </c>
      <c r="G766" s="45">
        <v>13319</v>
      </c>
      <c r="H766" s="45">
        <v>17278</v>
      </c>
      <c r="I766" s="45">
        <v>17278</v>
      </c>
      <c r="J766" s="45">
        <v>17278</v>
      </c>
      <c r="K766" s="45">
        <v>4320</v>
      </c>
      <c r="L766" s="45">
        <v>4320</v>
      </c>
      <c r="M766" s="45">
        <v>4320</v>
      </c>
      <c r="N766" s="45">
        <v>4318</v>
      </c>
      <c r="O766" s="39">
        <f t="shared" si="474"/>
        <v>17278</v>
      </c>
      <c r="P766" s="39">
        <f t="shared" si="475"/>
        <v>0</v>
      </c>
      <c r="Q766" s="45">
        <v>17278</v>
      </c>
      <c r="R766" s="45">
        <v>17278</v>
      </c>
      <c r="S766" s="45">
        <v>17278</v>
      </c>
      <c r="T766" s="45">
        <v>17278</v>
      </c>
      <c r="U766" s="45">
        <v>17278</v>
      </c>
      <c r="V766" s="45">
        <v>17278</v>
      </c>
    </row>
    <row r="767" spans="1:22" ht="15" hidden="1" customHeight="1">
      <c r="A767" s="56"/>
      <c r="B767" s="42" t="s">
        <v>256</v>
      </c>
      <c r="C767" s="43" t="s">
        <v>355</v>
      </c>
      <c r="D767" s="44">
        <v>-20</v>
      </c>
      <c r="E767" s="45"/>
      <c r="F767" s="45"/>
      <c r="G767" s="45"/>
      <c r="H767" s="45"/>
      <c r="I767" s="45"/>
      <c r="J767" s="45"/>
      <c r="K767" s="45"/>
      <c r="L767" s="45"/>
      <c r="M767" s="45"/>
      <c r="N767" s="45"/>
      <c r="O767" s="39">
        <f t="shared" si="474"/>
        <v>0</v>
      </c>
      <c r="P767" s="39">
        <f t="shared" si="475"/>
        <v>0</v>
      </c>
      <c r="Q767" s="45"/>
      <c r="R767" s="45"/>
      <c r="S767" s="45"/>
      <c r="T767" s="45"/>
      <c r="U767" s="45"/>
      <c r="V767" s="45"/>
    </row>
    <row r="768" spans="1:22" ht="14.25" hidden="1">
      <c r="A768" s="56" t="s">
        <v>519</v>
      </c>
      <c r="B768" s="150" t="s">
        <v>520</v>
      </c>
      <c r="C768" s="43" t="s">
        <v>521</v>
      </c>
      <c r="D768" s="98">
        <f t="shared" ref="D768:V768" si="514">D769+D775</f>
        <v>0</v>
      </c>
      <c r="E768" s="98">
        <f t="shared" si="514"/>
        <v>0</v>
      </c>
      <c r="F768" s="98">
        <f t="shared" si="514"/>
        <v>0</v>
      </c>
      <c r="G768" s="98">
        <f t="shared" si="514"/>
        <v>0</v>
      </c>
      <c r="H768" s="98">
        <f t="shared" si="514"/>
        <v>0</v>
      </c>
      <c r="I768" s="98">
        <f t="shared" si="514"/>
        <v>0</v>
      </c>
      <c r="J768" s="98">
        <f t="shared" si="514"/>
        <v>0</v>
      </c>
      <c r="K768" s="98">
        <f t="shared" si="514"/>
        <v>0</v>
      </c>
      <c r="L768" s="98">
        <f t="shared" si="514"/>
        <v>0</v>
      </c>
      <c r="M768" s="98">
        <f t="shared" si="514"/>
        <v>0</v>
      </c>
      <c r="N768" s="98">
        <f t="shared" si="514"/>
        <v>0</v>
      </c>
      <c r="O768" s="39">
        <f t="shared" si="474"/>
        <v>0</v>
      </c>
      <c r="P768" s="39">
        <f t="shared" si="475"/>
        <v>0</v>
      </c>
      <c r="Q768" s="98">
        <f t="shared" ref="Q768" si="515">Q769+Q775</f>
        <v>0</v>
      </c>
      <c r="R768" s="98">
        <f t="shared" si="514"/>
        <v>0</v>
      </c>
      <c r="S768" s="98">
        <f t="shared" si="514"/>
        <v>0</v>
      </c>
      <c r="T768" s="98">
        <f t="shared" si="514"/>
        <v>0</v>
      </c>
      <c r="U768" s="98">
        <f t="shared" si="514"/>
        <v>0</v>
      </c>
      <c r="V768" s="98">
        <f t="shared" si="514"/>
        <v>0</v>
      </c>
    </row>
    <row r="769" spans="1:22" ht="14.25" hidden="1">
      <c r="A769" s="56"/>
      <c r="B769" s="41" t="s">
        <v>244</v>
      </c>
      <c r="C769" s="43"/>
      <c r="D769" s="98">
        <f t="shared" ref="D769:V769" si="516">D770</f>
        <v>0</v>
      </c>
      <c r="E769" s="98">
        <f t="shared" si="516"/>
        <v>0</v>
      </c>
      <c r="F769" s="98">
        <f t="shared" si="516"/>
        <v>0</v>
      </c>
      <c r="G769" s="98">
        <f t="shared" si="516"/>
        <v>0</v>
      </c>
      <c r="H769" s="98">
        <f t="shared" si="516"/>
        <v>0</v>
      </c>
      <c r="I769" s="98">
        <f t="shared" si="516"/>
        <v>0</v>
      </c>
      <c r="J769" s="98">
        <f t="shared" si="516"/>
        <v>0</v>
      </c>
      <c r="K769" s="98">
        <f t="shared" si="516"/>
        <v>0</v>
      </c>
      <c r="L769" s="98">
        <f t="shared" si="516"/>
        <v>0</v>
      </c>
      <c r="M769" s="98">
        <f t="shared" si="516"/>
        <v>0</v>
      </c>
      <c r="N769" s="98">
        <f t="shared" si="516"/>
        <v>0</v>
      </c>
      <c r="O769" s="39">
        <f t="shared" si="474"/>
        <v>0</v>
      </c>
      <c r="P769" s="39">
        <f t="shared" si="475"/>
        <v>0</v>
      </c>
      <c r="Q769" s="98">
        <f t="shared" si="516"/>
        <v>0</v>
      </c>
      <c r="R769" s="98">
        <f t="shared" si="516"/>
        <v>0</v>
      </c>
      <c r="S769" s="98">
        <f t="shared" si="516"/>
        <v>0</v>
      </c>
      <c r="T769" s="98">
        <f t="shared" si="516"/>
        <v>0</v>
      </c>
      <c r="U769" s="98">
        <f t="shared" si="516"/>
        <v>0</v>
      </c>
      <c r="V769" s="98">
        <f t="shared" si="516"/>
        <v>0</v>
      </c>
    </row>
    <row r="770" spans="1:22" ht="14.25" hidden="1">
      <c r="A770" s="56"/>
      <c r="B770" s="42" t="s">
        <v>245</v>
      </c>
      <c r="C770" s="43">
        <v>1</v>
      </c>
      <c r="D770" s="50">
        <f t="shared" ref="D770:V770" si="517">D771+D774</f>
        <v>0</v>
      </c>
      <c r="E770" s="50">
        <f t="shared" si="517"/>
        <v>0</v>
      </c>
      <c r="F770" s="50">
        <f t="shared" si="517"/>
        <v>0</v>
      </c>
      <c r="G770" s="50">
        <f t="shared" si="517"/>
        <v>0</v>
      </c>
      <c r="H770" s="50">
        <f t="shared" si="517"/>
        <v>0</v>
      </c>
      <c r="I770" s="50">
        <f t="shared" si="517"/>
        <v>0</v>
      </c>
      <c r="J770" s="50">
        <f t="shared" si="517"/>
        <v>0</v>
      </c>
      <c r="K770" s="50">
        <f t="shared" si="517"/>
        <v>0</v>
      </c>
      <c r="L770" s="50">
        <f t="shared" si="517"/>
        <v>0</v>
      </c>
      <c r="M770" s="50">
        <f t="shared" si="517"/>
        <v>0</v>
      </c>
      <c r="N770" s="50">
        <f t="shared" si="517"/>
        <v>0</v>
      </c>
      <c r="O770" s="39">
        <f t="shared" si="474"/>
        <v>0</v>
      </c>
      <c r="P770" s="39">
        <f t="shared" si="475"/>
        <v>0</v>
      </c>
      <c r="Q770" s="50">
        <f t="shared" ref="Q770" si="518">Q771+Q774</f>
        <v>0</v>
      </c>
      <c r="R770" s="50">
        <f t="shared" si="517"/>
        <v>0</v>
      </c>
      <c r="S770" s="50">
        <f t="shared" si="517"/>
        <v>0</v>
      </c>
      <c r="T770" s="50">
        <f t="shared" si="517"/>
        <v>0</v>
      </c>
      <c r="U770" s="50">
        <f t="shared" si="517"/>
        <v>0</v>
      </c>
      <c r="V770" s="50">
        <f t="shared" si="517"/>
        <v>0</v>
      </c>
    </row>
    <row r="771" spans="1:22" ht="14.25" hidden="1">
      <c r="A771" s="56"/>
      <c r="B771" s="42" t="s">
        <v>398</v>
      </c>
      <c r="C771" s="43" t="s">
        <v>354</v>
      </c>
      <c r="D771" s="50">
        <f t="shared" ref="D771:V771" si="519">D772+D773</f>
        <v>0</v>
      </c>
      <c r="E771" s="50">
        <f t="shared" si="519"/>
        <v>0</v>
      </c>
      <c r="F771" s="50">
        <f t="shared" si="519"/>
        <v>0</v>
      </c>
      <c r="G771" s="50">
        <f t="shared" si="519"/>
        <v>0</v>
      </c>
      <c r="H771" s="50">
        <f t="shared" si="519"/>
        <v>0</v>
      </c>
      <c r="I771" s="50">
        <f t="shared" si="519"/>
        <v>0</v>
      </c>
      <c r="J771" s="50">
        <f t="shared" si="519"/>
        <v>0</v>
      </c>
      <c r="K771" s="50">
        <f t="shared" si="519"/>
        <v>0</v>
      </c>
      <c r="L771" s="50">
        <f t="shared" si="519"/>
        <v>0</v>
      </c>
      <c r="M771" s="50">
        <f t="shared" si="519"/>
        <v>0</v>
      </c>
      <c r="N771" s="50">
        <f t="shared" si="519"/>
        <v>0</v>
      </c>
      <c r="O771" s="39">
        <f t="shared" si="474"/>
        <v>0</v>
      </c>
      <c r="P771" s="39">
        <f t="shared" si="475"/>
        <v>0</v>
      </c>
      <c r="Q771" s="50">
        <f t="shared" ref="Q771" si="520">Q772+Q773</f>
        <v>0</v>
      </c>
      <c r="R771" s="50">
        <f t="shared" si="519"/>
        <v>0</v>
      </c>
      <c r="S771" s="50">
        <f t="shared" si="519"/>
        <v>0</v>
      </c>
      <c r="T771" s="50">
        <f t="shared" si="519"/>
        <v>0</v>
      </c>
      <c r="U771" s="50">
        <f t="shared" si="519"/>
        <v>0</v>
      </c>
      <c r="V771" s="50">
        <f t="shared" si="519"/>
        <v>0</v>
      </c>
    </row>
    <row r="772" spans="1:22" ht="15" hidden="1" customHeight="1">
      <c r="A772" s="56"/>
      <c r="B772" s="42" t="s">
        <v>246</v>
      </c>
      <c r="C772" s="43">
        <v>10</v>
      </c>
      <c r="D772" s="44">
        <v>0</v>
      </c>
      <c r="E772" s="45"/>
      <c r="F772" s="45">
        <v>0</v>
      </c>
      <c r="G772" s="45">
        <v>0</v>
      </c>
      <c r="H772" s="45">
        <v>0</v>
      </c>
      <c r="I772" s="45">
        <v>0</v>
      </c>
      <c r="J772" s="45">
        <v>0</v>
      </c>
      <c r="K772" s="45">
        <v>0</v>
      </c>
      <c r="L772" s="45">
        <v>0</v>
      </c>
      <c r="M772" s="45">
        <v>0</v>
      </c>
      <c r="N772" s="45">
        <v>0</v>
      </c>
      <c r="O772" s="39">
        <f t="shared" si="474"/>
        <v>0</v>
      </c>
      <c r="P772" s="39">
        <f t="shared" si="475"/>
        <v>0</v>
      </c>
      <c r="Q772" s="45">
        <v>0</v>
      </c>
      <c r="R772" s="45">
        <v>0</v>
      </c>
      <c r="S772" s="45">
        <v>0</v>
      </c>
      <c r="T772" s="45">
        <v>0</v>
      </c>
      <c r="U772" s="45">
        <v>0</v>
      </c>
      <c r="V772" s="45">
        <v>0</v>
      </c>
    </row>
    <row r="773" spans="1:22" ht="15" hidden="1" customHeight="1">
      <c r="A773" s="56"/>
      <c r="B773" s="42" t="s">
        <v>247</v>
      </c>
      <c r="C773" s="43">
        <v>20</v>
      </c>
      <c r="D773" s="44">
        <v>0</v>
      </c>
      <c r="E773" s="45"/>
      <c r="F773" s="45">
        <v>0</v>
      </c>
      <c r="G773" s="45">
        <v>0</v>
      </c>
      <c r="H773" s="45">
        <v>0</v>
      </c>
      <c r="I773" s="45">
        <v>0</v>
      </c>
      <c r="J773" s="45">
        <v>0</v>
      </c>
      <c r="K773" s="45">
        <v>0</v>
      </c>
      <c r="L773" s="45">
        <v>0</v>
      </c>
      <c r="M773" s="45">
        <v>0</v>
      </c>
      <c r="N773" s="45">
        <v>0</v>
      </c>
      <c r="O773" s="39">
        <f t="shared" si="474"/>
        <v>0</v>
      </c>
      <c r="P773" s="39">
        <f t="shared" si="475"/>
        <v>0</v>
      </c>
      <c r="Q773" s="45">
        <v>0</v>
      </c>
      <c r="R773" s="45">
        <v>0</v>
      </c>
      <c r="S773" s="45">
        <v>0</v>
      </c>
      <c r="T773" s="45">
        <v>0</v>
      </c>
      <c r="U773" s="45">
        <v>0</v>
      </c>
      <c r="V773" s="45">
        <v>0</v>
      </c>
    </row>
    <row r="774" spans="1:22" ht="14.25" hidden="1" customHeight="1">
      <c r="A774" s="56"/>
      <c r="B774" s="42" t="s">
        <v>522</v>
      </c>
      <c r="C774" s="43">
        <v>85.01</v>
      </c>
      <c r="D774" s="44"/>
      <c r="E774" s="45"/>
      <c r="F774" s="45"/>
      <c r="G774" s="45"/>
      <c r="H774" s="45"/>
      <c r="I774" s="45"/>
      <c r="J774" s="45"/>
      <c r="K774" s="45"/>
      <c r="L774" s="45"/>
      <c r="M774" s="45"/>
      <c r="N774" s="45"/>
      <c r="O774" s="39">
        <f t="shared" si="474"/>
        <v>0</v>
      </c>
      <c r="P774" s="39">
        <f t="shared" si="475"/>
        <v>0</v>
      </c>
      <c r="Q774" s="45"/>
      <c r="R774" s="45"/>
      <c r="S774" s="45"/>
      <c r="T774" s="45"/>
      <c r="U774" s="45"/>
      <c r="V774" s="45"/>
    </row>
    <row r="775" spans="1:22" ht="16.5" hidden="1" customHeight="1">
      <c r="A775" s="56"/>
      <c r="B775" s="41" t="s">
        <v>257</v>
      </c>
      <c r="C775" s="43"/>
      <c r="D775" s="44"/>
      <c r="E775" s="50">
        <f t="shared" ref="E775" si="521">E777</f>
        <v>0</v>
      </c>
      <c r="F775" s="45"/>
      <c r="G775" s="45"/>
      <c r="H775" s="45"/>
      <c r="I775" s="45"/>
      <c r="J775" s="45"/>
      <c r="K775" s="45"/>
      <c r="L775" s="45"/>
      <c r="M775" s="45"/>
      <c r="N775" s="45"/>
      <c r="O775" s="39">
        <f t="shared" si="474"/>
        <v>0</v>
      </c>
      <c r="P775" s="39">
        <f t="shared" si="475"/>
        <v>0</v>
      </c>
      <c r="Q775" s="45"/>
      <c r="R775" s="45"/>
      <c r="S775" s="45"/>
      <c r="T775" s="45"/>
      <c r="U775" s="45"/>
      <c r="V775" s="45"/>
    </row>
    <row r="776" spans="1:22" ht="0.75" hidden="1" customHeight="1">
      <c r="A776" s="56"/>
      <c r="B776" s="42" t="s">
        <v>523</v>
      </c>
      <c r="C776" s="43" t="s">
        <v>524</v>
      </c>
      <c r="D776" s="44"/>
      <c r="E776" s="45"/>
      <c r="F776" s="45"/>
      <c r="G776" s="45"/>
      <c r="H776" s="45"/>
      <c r="I776" s="45"/>
      <c r="J776" s="45"/>
      <c r="K776" s="45"/>
      <c r="L776" s="45"/>
      <c r="M776" s="45"/>
      <c r="N776" s="45"/>
      <c r="O776" s="39">
        <f t="shared" si="474"/>
        <v>0</v>
      </c>
      <c r="P776" s="39">
        <f t="shared" si="475"/>
        <v>0</v>
      </c>
      <c r="Q776" s="45"/>
      <c r="R776" s="45"/>
      <c r="S776" s="45"/>
      <c r="T776" s="45"/>
      <c r="U776" s="45"/>
      <c r="V776" s="45"/>
    </row>
    <row r="777" spans="1:22" ht="18.75" hidden="1" customHeight="1">
      <c r="A777" s="56"/>
      <c r="B777" s="42" t="s">
        <v>263</v>
      </c>
      <c r="C777" s="43" t="s">
        <v>264</v>
      </c>
      <c r="D777" s="44"/>
      <c r="E777" s="45">
        <v>0</v>
      </c>
      <c r="F777" s="45"/>
      <c r="G777" s="45"/>
      <c r="H777" s="45"/>
      <c r="I777" s="45"/>
      <c r="J777" s="45"/>
      <c r="K777" s="45"/>
      <c r="L777" s="45"/>
      <c r="M777" s="45"/>
      <c r="N777" s="45"/>
      <c r="O777" s="39">
        <f t="shared" si="474"/>
        <v>0</v>
      </c>
      <c r="P777" s="39">
        <f t="shared" si="475"/>
        <v>0</v>
      </c>
      <c r="Q777" s="45"/>
      <c r="R777" s="45"/>
      <c r="S777" s="45"/>
      <c r="T777" s="45"/>
      <c r="U777" s="45"/>
      <c r="V777" s="45"/>
    </row>
    <row r="778" spans="1:22" ht="14.25">
      <c r="A778" s="151" t="s">
        <v>525</v>
      </c>
      <c r="B778" s="136" t="s">
        <v>526</v>
      </c>
      <c r="C778" s="114" t="s">
        <v>527</v>
      </c>
      <c r="D778" s="129">
        <f t="shared" ref="D778:V778" si="522">D779</f>
        <v>0</v>
      </c>
      <c r="E778" s="129">
        <f t="shared" si="522"/>
        <v>1000</v>
      </c>
      <c r="F778" s="129">
        <f t="shared" si="522"/>
        <v>900</v>
      </c>
      <c r="G778" s="129">
        <f t="shared" si="522"/>
        <v>841</v>
      </c>
      <c r="H778" s="129">
        <f t="shared" si="522"/>
        <v>2000</v>
      </c>
      <c r="I778" s="129">
        <f t="shared" si="522"/>
        <v>2000</v>
      </c>
      <c r="J778" s="129">
        <f t="shared" si="522"/>
        <v>2000</v>
      </c>
      <c r="K778" s="129">
        <f t="shared" si="522"/>
        <v>200</v>
      </c>
      <c r="L778" s="129">
        <f t="shared" si="522"/>
        <v>600</v>
      </c>
      <c r="M778" s="129">
        <f t="shared" si="522"/>
        <v>800</v>
      </c>
      <c r="N778" s="129">
        <f t="shared" si="522"/>
        <v>400</v>
      </c>
      <c r="O778" s="39">
        <f t="shared" si="474"/>
        <v>2000</v>
      </c>
      <c r="P778" s="39">
        <f t="shared" si="475"/>
        <v>0</v>
      </c>
      <c r="Q778" s="129">
        <f t="shared" si="522"/>
        <v>1000</v>
      </c>
      <c r="R778" s="129">
        <f t="shared" si="522"/>
        <v>1000</v>
      </c>
      <c r="S778" s="129">
        <f t="shared" si="522"/>
        <v>1000</v>
      </c>
      <c r="T778" s="129">
        <f t="shared" si="522"/>
        <v>1000</v>
      </c>
      <c r="U778" s="129">
        <f t="shared" si="522"/>
        <v>1000</v>
      </c>
      <c r="V778" s="129">
        <f t="shared" si="522"/>
        <v>1000</v>
      </c>
    </row>
    <row r="779" spans="1:22" ht="14.25">
      <c r="A779" s="56"/>
      <c r="B779" s="41" t="s">
        <v>244</v>
      </c>
      <c r="C779" s="43"/>
      <c r="D779" s="98">
        <f t="shared" ref="D779:V779" si="523">D781+D782</f>
        <v>0</v>
      </c>
      <c r="E779" s="98">
        <f t="shared" si="523"/>
        <v>1000</v>
      </c>
      <c r="F779" s="98">
        <f t="shared" si="523"/>
        <v>900</v>
      </c>
      <c r="G779" s="98">
        <f t="shared" si="523"/>
        <v>841</v>
      </c>
      <c r="H779" s="98">
        <f t="shared" si="523"/>
        <v>2000</v>
      </c>
      <c r="I779" s="98">
        <f t="shared" si="523"/>
        <v>2000</v>
      </c>
      <c r="J779" s="98">
        <f t="shared" si="523"/>
        <v>2000</v>
      </c>
      <c r="K779" s="98">
        <f t="shared" si="523"/>
        <v>200</v>
      </c>
      <c r="L779" s="98">
        <f t="shared" si="523"/>
        <v>600</v>
      </c>
      <c r="M779" s="98">
        <f t="shared" si="523"/>
        <v>800</v>
      </c>
      <c r="N779" s="98">
        <f t="shared" si="523"/>
        <v>400</v>
      </c>
      <c r="O779" s="39">
        <f t="shared" ref="O779:O842" si="524">K779+L779+M779+N779</f>
        <v>2000</v>
      </c>
      <c r="P779" s="39">
        <f t="shared" ref="P779:P842" si="525">I779-O779</f>
        <v>0</v>
      </c>
      <c r="Q779" s="98">
        <f t="shared" ref="Q779" si="526">Q781+Q782</f>
        <v>1000</v>
      </c>
      <c r="R779" s="98">
        <f t="shared" si="523"/>
        <v>1000</v>
      </c>
      <c r="S779" s="98">
        <f t="shared" si="523"/>
        <v>1000</v>
      </c>
      <c r="T779" s="98">
        <f t="shared" si="523"/>
        <v>1000</v>
      </c>
      <c r="U779" s="98">
        <f t="shared" si="523"/>
        <v>1000</v>
      </c>
      <c r="V779" s="98">
        <f t="shared" si="523"/>
        <v>1000</v>
      </c>
    </row>
    <row r="780" spans="1:22" ht="14.25">
      <c r="A780" s="56"/>
      <c r="B780" s="42" t="s">
        <v>245</v>
      </c>
      <c r="C780" s="43">
        <v>1</v>
      </c>
      <c r="D780" s="50">
        <f t="shared" ref="D780:V780" si="527">D781</f>
        <v>0</v>
      </c>
      <c r="E780" s="50">
        <f t="shared" si="527"/>
        <v>1000</v>
      </c>
      <c r="F780" s="50">
        <f t="shared" si="527"/>
        <v>900</v>
      </c>
      <c r="G780" s="50">
        <f t="shared" si="527"/>
        <v>841</v>
      </c>
      <c r="H780" s="50">
        <f t="shared" si="527"/>
        <v>2000</v>
      </c>
      <c r="I780" s="50">
        <f t="shared" si="527"/>
        <v>2000</v>
      </c>
      <c r="J780" s="50">
        <f t="shared" si="527"/>
        <v>2000</v>
      </c>
      <c r="K780" s="50">
        <f t="shared" si="527"/>
        <v>200</v>
      </c>
      <c r="L780" s="50">
        <f t="shared" si="527"/>
        <v>600</v>
      </c>
      <c r="M780" s="50">
        <f t="shared" si="527"/>
        <v>800</v>
      </c>
      <c r="N780" s="50">
        <f t="shared" si="527"/>
        <v>400</v>
      </c>
      <c r="O780" s="39">
        <f t="shared" si="524"/>
        <v>2000</v>
      </c>
      <c r="P780" s="39">
        <f t="shared" si="525"/>
        <v>0</v>
      </c>
      <c r="Q780" s="50">
        <f t="shared" si="527"/>
        <v>1000</v>
      </c>
      <c r="R780" s="50">
        <f t="shared" si="527"/>
        <v>1000</v>
      </c>
      <c r="S780" s="50">
        <f t="shared" si="527"/>
        <v>1000</v>
      </c>
      <c r="T780" s="50">
        <f t="shared" si="527"/>
        <v>1000</v>
      </c>
      <c r="U780" s="50">
        <f t="shared" si="527"/>
        <v>1000</v>
      </c>
      <c r="V780" s="50">
        <f t="shared" si="527"/>
        <v>1000</v>
      </c>
    </row>
    <row r="781" spans="1:22" ht="16.5" customHeight="1">
      <c r="A781" s="56"/>
      <c r="B781" s="42" t="s">
        <v>247</v>
      </c>
      <c r="C781" s="43">
        <v>20</v>
      </c>
      <c r="D781" s="44"/>
      <c r="E781" s="45">
        <v>1000</v>
      </c>
      <c r="F781" s="45">
        <v>900</v>
      </c>
      <c r="G781" s="45">
        <v>841</v>
      </c>
      <c r="H781" s="45">
        <v>2000</v>
      </c>
      <c r="I781" s="45">
        <v>2000</v>
      </c>
      <c r="J781" s="45">
        <v>2000</v>
      </c>
      <c r="K781" s="45">
        <v>200</v>
      </c>
      <c r="L781" s="45">
        <v>600</v>
      </c>
      <c r="M781" s="45">
        <f>600+200</f>
        <v>800</v>
      </c>
      <c r="N781" s="45">
        <v>400</v>
      </c>
      <c r="O781" s="39">
        <f t="shared" si="524"/>
        <v>2000</v>
      </c>
      <c r="P781" s="39">
        <f t="shared" si="525"/>
        <v>0</v>
      </c>
      <c r="Q781" s="45">
        <v>1000</v>
      </c>
      <c r="R781" s="45">
        <v>1000</v>
      </c>
      <c r="S781" s="45">
        <v>1000</v>
      </c>
      <c r="T781" s="45">
        <v>1000</v>
      </c>
      <c r="U781" s="45">
        <v>1000</v>
      </c>
      <c r="V781" s="45">
        <v>1000</v>
      </c>
    </row>
    <row r="782" spans="1:22" ht="16.5" hidden="1" customHeight="1">
      <c r="A782" s="56"/>
      <c r="B782" s="42" t="s">
        <v>256</v>
      </c>
      <c r="C782" s="43" t="s">
        <v>355</v>
      </c>
      <c r="D782" s="44"/>
      <c r="E782" s="45"/>
      <c r="F782" s="45"/>
      <c r="G782" s="45"/>
      <c r="H782" s="45"/>
      <c r="I782" s="45"/>
      <c r="J782" s="45"/>
      <c r="K782" s="45"/>
      <c r="L782" s="45"/>
      <c r="M782" s="45"/>
      <c r="N782" s="45"/>
      <c r="O782" s="39">
        <f t="shared" si="524"/>
        <v>0</v>
      </c>
      <c r="P782" s="39">
        <f t="shared" si="525"/>
        <v>0</v>
      </c>
      <c r="Q782" s="45"/>
      <c r="R782" s="45"/>
      <c r="S782" s="45"/>
      <c r="T782" s="45"/>
      <c r="U782" s="45"/>
      <c r="V782" s="45"/>
    </row>
    <row r="783" spans="1:22" ht="16.5" customHeight="1">
      <c r="A783" s="145" t="s">
        <v>528</v>
      </c>
      <c r="B783" s="136" t="s">
        <v>529</v>
      </c>
      <c r="C783" s="114" t="s">
        <v>530</v>
      </c>
      <c r="D783" s="115">
        <f t="shared" ref="D783:V783" si="528">D784</f>
        <v>500</v>
      </c>
      <c r="E783" s="115">
        <f t="shared" si="528"/>
        <v>800</v>
      </c>
      <c r="F783" s="115">
        <f t="shared" si="528"/>
        <v>800</v>
      </c>
      <c r="G783" s="115">
        <f t="shared" si="528"/>
        <v>800</v>
      </c>
      <c r="H783" s="115">
        <f t="shared" si="528"/>
        <v>1000</v>
      </c>
      <c r="I783" s="115">
        <f t="shared" si="528"/>
        <v>1000</v>
      </c>
      <c r="J783" s="115">
        <f t="shared" si="528"/>
        <v>1000</v>
      </c>
      <c r="K783" s="115">
        <f t="shared" si="528"/>
        <v>0</v>
      </c>
      <c r="L783" s="115">
        <f t="shared" si="528"/>
        <v>300</v>
      </c>
      <c r="M783" s="115">
        <f t="shared" si="528"/>
        <v>300</v>
      </c>
      <c r="N783" s="115">
        <f t="shared" si="528"/>
        <v>400</v>
      </c>
      <c r="O783" s="39">
        <f t="shared" si="524"/>
        <v>1000</v>
      </c>
      <c r="P783" s="39">
        <f t="shared" si="525"/>
        <v>0</v>
      </c>
      <c r="Q783" s="115">
        <f t="shared" si="528"/>
        <v>500</v>
      </c>
      <c r="R783" s="115">
        <f t="shared" si="528"/>
        <v>500</v>
      </c>
      <c r="S783" s="115">
        <f t="shared" si="528"/>
        <v>500</v>
      </c>
      <c r="T783" s="115">
        <f t="shared" si="528"/>
        <v>500</v>
      </c>
      <c r="U783" s="115">
        <f t="shared" si="528"/>
        <v>500</v>
      </c>
      <c r="V783" s="115">
        <f t="shared" si="528"/>
        <v>500</v>
      </c>
    </row>
    <row r="784" spans="1:22" ht="16.5" customHeight="1">
      <c r="A784" s="56"/>
      <c r="B784" s="41" t="s">
        <v>244</v>
      </c>
      <c r="C784" s="43"/>
      <c r="D784" s="50">
        <f t="shared" ref="D784:V784" si="529">D786</f>
        <v>500</v>
      </c>
      <c r="E784" s="50">
        <f t="shared" si="529"/>
        <v>800</v>
      </c>
      <c r="F784" s="50">
        <f t="shared" si="529"/>
        <v>800</v>
      </c>
      <c r="G784" s="50">
        <f t="shared" si="529"/>
        <v>800</v>
      </c>
      <c r="H784" s="50">
        <f t="shared" si="529"/>
        <v>1000</v>
      </c>
      <c r="I784" s="50">
        <f t="shared" si="529"/>
        <v>1000</v>
      </c>
      <c r="J784" s="50">
        <f t="shared" si="529"/>
        <v>1000</v>
      </c>
      <c r="K784" s="50">
        <f t="shared" si="529"/>
        <v>0</v>
      </c>
      <c r="L784" s="50">
        <f t="shared" si="529"/>
        <v>300</v>
      </c>
      <c r="M784" s="50">
        <f t="shared" si="529"/>
        <v>300</v>
      </c>
      <c r="N784" s="50">
        <f t="shared" si="529"/>
        <v>400</v>
      </c>
      <c r="O784" s="39">
        <f t="shared" si="524"/>
        <v>1000</v>
      </c>
      <c r="P784" s="39">
        <f t="shared" si="525"/>
        <v>0</v>
      </c>
      <c r="Q784" s="50">
        <f t="shared" ref="Q784" si="530">Q786</f>
        <v>500</v>
      </c>
      <c r="R784" s="50">
        <f t="shared" si="529"/>
        <v>500</v>
      </c>
      <c r="S784" s="50">
        <f t="shared" si="529"/>
        <v>500</v>
      </c>
      <c r="T784" s="50">
        <f t="shared" si="529"/>
        <v>500</v>
      </c>
      <c r="U784" s="50">
        <f t="shared" si="529"/>
        <v>500</v>
      </c>
      <c r="V784" s="50">
        <f t="shared" si="529"/>
        <v>500</v>
      </c>
    </row>
    <row r="785" spans="1:22" ht="16.5" customHeight="1">
      <c r="A785" s="56"/>
      <c r="B785" s="42" t="s">
        <v>245</v>
      </c>
      <c r="C785" s="43">
        <v>1</v>
      </c>
      <c r="D785" s="50">
        <f t="shared" ref="D785:V785" si="531">D786</f>
        <v>500</v>
      </c>
      <c r="E785" s="50">
        <f t="shared" si="531"/>
        <v>800</v>
      </c>
      <c r="F785" s="50">
        <f t="shared" si="531"/>
        <v>800</v>
      </c>
      <c r="G785" s="50">
        <f t="shared" si="531"/>
        <v>800</v>
      </c>
      <c r="H785" s="50">
        <f t="shared" si="531"/>
        <v>1000</v>
      </c>
      <c r="I785" s="50">
        <f t="shared" si="531"/>
        <v>1000</v>
      </c>
      <c r="J785" s="50">
        <f t="shared" si="531"/>
        <v>1000</v>
      </c>
      <c r="K785" s="50">
        <f t="shared" si="531"/>
        <v>0</v>
      </c>
      <c r="L785" s="50">
        <f t="shared" si="531"/>
        <v>300</v>
      </c>
      <c r="M785" s="50">
        <f t="shared" si="531"/>
        <v>300</v>
      </c>
      <c r="N785" s="50">
        <f t="shared" si="531"/>
        <v>400</v>
      </c>
      <c r="O785" s="39">
        <f t="shared" si="524"/>
        <v>1000</v>
      </c>
      <c r="P785" s="39">
        <f t="shared" si="525"/>
        <v>0</v>
      </c>
      <c r="Q785" s="50">
        <f t="shared" si="531"/>
        <v>500</v>
      </c>
      <c r="R785" s="50">
        <f t="shared" si="531"/>
        <v>500</v>
      </c>
      <c r="S785" s="50">
        <f t="shared" si="531"/>
        <v>500</v>
      </c>
      <c r="T785" s="50">
        <f t="shared" si="531"/>
        <v>500</v>
      </c>
      <c r="U785" s="50">
        <f t="shared" si="531"/>
        <v>500</v>
      </c>
      <c r="V785" s="50">
        <f t="shared" si="531"/>
        <v>500</v>
      </c>
    </row>
    <row r="786" spans="1:22" ht="16.5" customHeight="1">
      <c r="A786" s="56"/>
      <c r="B786" s="42" t="s">
        <v>531</v>
      </c>
      <c r="C786" s="43" t="s">
        <v>532</v>
      </c>
      <c r="D786" s="44">
        <v>500</v>
      </c>
      <c r="E786" s="45">
        <v>800</v>
      </c>
      <c r="F786" s="45">
        <v>800</v>
      </c>
      <c r="G786" s="45">
        <v>800</v>
      </c>
      <c r="H786" s="45">
        <v>1000</v>
      </c>
      <c r="I786" s="45">
        <v>1000</v>
      </c>
      <c r="J786" s="45">
        <v>1000</v>
      </c>
      <c r="K786" s="45">
        <v>0</v>
      </c>
      <c r="L786" s="45">
        <v>300</v>
      </c>
      <c r="M786" s="45">
        <v>300</v>
      </c>
      <c r="N786" s="45">
        <v>400</v>
      </c>
      <c r="O786" s="39">
        <f t="shared" si="524"/>
        <v>1000</v>
      </c>
      <c r="P786" s="39">
        <f t="shared" si="525"/>
        <v>0</v>
      </c>
      <c r="Q786" s="45">
        <v>500</v>
      </c>
      <c r="R786" s="45">
        <v>500</v>
      </c>
      <c r="S786" s="45">
        <v>500</v>
      </c>
      <c r="T786" s="45">
        <v>500</v>
      </c>
      <c r="U786" s="45">
        <v>500</v>
      </c>
      <c r="V786" s="45">
        <v>500</v>
      </c>
    </row>
    <row r="787" spans="1:22" ht="14.25">
      <c r="A787" s="97">
        <v>4</v>
      </c>
      <c r="B787" s="106" t="s">
        <v>533</v>
      </c>
      <c r="C787" s="107">
        <v>68.02</v>
      </c>
      <c r="D787" s="108">
        <f t="shared" ref="D787:V787" si="532">D802+D812+D885+D973+D1025+D1029</f>
        <v>132245</v>
      </c>
      <c r="E787" s="108">
        <f>E802+E812+E885+E973+E1025+E1029</f>
        <v>168875</v>
      </c>
      <c r="F787" s="108">
        <f t="shared" si="532"/>
        <v>187327.62000000002</v>
      </c>
      <c r="G787" s="108">
        <f t="shared" si="532"/>
        <v>149335.78999999998</v>
      </c>
      <c r="H787" s="108">
        <f t="shared" si="532"/>
        <v>200353</v>
      </c>
      <c r="I787" s="108">
        <f>I802+I812+I885+I973+I1025+I1029</f>
        <v>186722</v>
      </c>
      <c r="J787" s="108">
        <f>J802+J812+J885+J973+J1025+J1029</f>
        <v>186722</v>
      </c>
      <c r="K787" s="108">
        <f>K802+K812+K885+K973+K1025+K1029</f>
        <v>51168</v>
      </c>
      <c r="L787" s="108">
        <f t="shared" ref="L787:N787" si="533">L802+L812+L885+L973+L1025+L1029</f>
        <v>54348</v>
      </c>
      <c r="M787" s="108">
        <f t="shared" si="533"/>
        <v>43573</v>
      </c>
      <c r="N787" s="108">
        <f t="shared" si="533"/>
        <v>37633</v>
      </c>
      <c r="O787" s="39">
        <f t="shared" si="524"/>
        <v>186722</v>
      </c>
      <c r="P787" s="39">
        <f t="shared" si="525"/>
        <v>0</v>
      </c>
      <c r="Q787" s="135">
        <f t="shared" ref="Q787" si="534">Q802+Q812+Q885+Q973+Q1025+Q1029</f>
        <v>154640</v>
      </c>
      <c r="R787" s="135">
        <f t="shared" si="532"/>
        <v>154640</v>
      </c>
      <c r="S787" s="135">
        <f t="shared" si="532"/>
        <v>154640</v>
      </c>
      <c r="T787" s="135">
        <f t="shared" si="532"/>
        <v>154640</v>
      </c>
      <c r="U787" s="135">
        <f t="shared" si="532"/>
        <v>154540</v>
      </c>
      <c r="V787" s="135">
        <f t="shared" si="532"/>
        <v>154540</v>
      </c>
    </row>
    <row r="788" spans="1:22" ht="14.25">
      <c r="A788" s="56"/>
      <c r="B788" s="41" t="s">
        <v>244</v>
      </c>
      <c r="C788" s="34"/>
      <c r="D788" s="98">
        <f t="shared" ref="D788:V788" si="535">D803+D812+D886+D974+D1026+D1030</f>
        <v>126554</v>
      </c>
      <c r="E788" s="98">
        <f t="shared" si="535"/>
        <v>139234</v>
      </c>
      <c r="F788" s="98">
        <f t="shared" si="535"/>
        <v>155366.52000000002</v>
      </c>
      <c r="G788" s="98">
        <f t="shared" si="535"/>
        <v>139771.78999999998</v>
      </c>
      <c r="H788" s="98">
        <f t="shared" si="535"/>
        <v>164881</v>
      </c>
      <c r="I788" s="98">
        <f>I803+I812+I886+I974+I1026+I1030</f>
        <v>155765</v>
      </c>
      <c r="J788" s="98">
        <f>J803+J812+J886+J974+J1026+J1030</f>
        <v>155765</v>
      </c>
      <c r="K788" s="98">
        <f>K803+K812+K886+K974+K1026+K1030</f>
        <v>41002</v>
      </c>
      <c r="L788" s="98">
        <f t="shared" ref="L788:N788" si="536">L803+L812+L886+L974+L1026+L1030</f>
        <v>39591</v>
      </c>
      <c r="M788" s="98">
        <f t="shared" si="536"/>
        <v>39106</v>
      </c>
      <c r="N788" s="98">
        <f t="shared" si="536"/>
        <v>36066</v>
      </c>
      <c r="O788" s="39">
        <f t="shared" si="524"/>
        <v>155765</v>
      </c>
      <c r="P788" s="39">
        <f t="shared" si="525"/>
        <v>0</v>
      </c>
      <c r="Q788" s="98">
        <f t="shared" ref="Q788" si="537">Q803+Q812+Q886+Q974+Q1026+Q1030</f>
        <v>154640</v>
      </c>
      <c r="R788" s="98">
        <f t="shared" si="535"/>
        <v>154640</v>
      </c>
      <c r="S788" s="98">
        <f t="shared" si="535"/>
        <v>154640</v>
      </c>
      <c r="T788" s="98">
        <f t="shared" si="535"/>
        <v>154640</v>
      </c>
      <c r="U788" s="98">
        <f t="shared" si="535"/>
        <v>154540</v>
      </c>
      <c r="V788" s="98">
        <f t="shared" si="535"/>
        <v>154540</v>
      </c>
    </row>
    <row r="789" spans="1:22" ht="14.25">
      <c r="A789" s="56"/>
      <c r="B789" s="42" t="s">
        <v>245</v>
      </c>
      <c r="C789" s="34">
        <v>1</v>
      </c>
      <c r="D789" s="98">
        <f t="shared" ref="D789:V789" si="538">D804+D812+D887+D975+D1027+D1031</f>
        <v>126866</v>
      </c>
      <c r="E789" s="98">
        <f t="shared" si="538"/>
        <v>139234</v>
      </c>
      <c r="F789" s="98">
        <f t="shared" si="538"/>
        <v>155776.56</v>
      </c>
      <c r="G789" s="98">
        <f t="shared" si="538"/>
        <v>140209.38</v>
      </c>
      <c r="H789" s="98">
        <f t="shared" si="538"/>
        <v>164881</v>
      </c>
      <c r="I789" s="98">
        <f>I804+I812+I887+I975+I1027+I1031</f>
        <v>155765</v>
      </c>
      <c r="J789" s="98">
        <f>J804+J812+J887+J975+J1027+J1031</f>
        <v>155765</v>
      </c>
      <c r="K789" s="98">
        <f>K804+K812+K887+K975+K1027+K1031</f>
        <v>41002</v>
      </c>
      <c r="L789" s="98">
        <f t="shared" ref="L789:N789" si="539">L804+L812+L887+L975+L1027+L1031</f>
        <v>39591</v>
      </c>
      <c r="M789" s="98">
        <f t="shared" si="539"/>
        <v>39106</v>
      </c>
      <c r="N789" s="98">
        <f t="shared" si="539"/>
        <v>36066</v>
      </c>
      <c r="O789" s="39">
        <f t="shared" si="524"/>
        <v>155765</v>
      </c>
      <c r="P789" s="39">
        <f t="shared" si="525"/>
        <v>0</v>
      </c>
      <c r="Q789" s="98">
        <f t="shared" ref="Q789" si="540">Q804+Q812+Q887+Q975+Q1027+Q1031</f>
        <v>154640</v>
      </c>
      <c r="R789" s="98">
        <f t="shared" si="538"/>
        <v>154640</v>
      </c>
      <c r="S789" s="98">
        <f t="shared" si="538"/>
        <v>154640</v>
      </c>
      <c r="T789" s="98">
        <f t="shared" si="538"/>
        <v>154640</v>
      </c>
      <c r="U789" s="98">
        <f t="shared" si="538"/>
        <v>154540</v>
      </c>
      <c r="V789" s="98">
        <f t="shared" si="538"/>
        <v>154540</v>
      </c>
    </row>
    <row r="790" spans="1:22" ht="14.25">
      <c r="A790" s="56"/>
      <c r="B790" s="42" t="s">
        <v>246</v>
      </c>
      <c r="C790" s="34">
        <v>10</v>
      </c>
      <c r="D790" s="98">
        <f t="shared" ref="D790:V790" si="541">D805+D888</f>
        <v>101217</v>
      </c>
      <c r="E790" s="98">
        <f t="shared" si="541"/>
        <v>109240</v>
      </c>
      <c r="F790" s="98">
        <f t="shared" si="541"/>
        <v>115992.12000000001</v>
      </c>
      <c r="G790" s="98">
        <f t="shared" si="541"/>
        <v>105617.59</v>
      </c>
      <c r="H790" s="98">
        <f t="shared" si="541"/>
        <v>118840</v>
      </c>
      <c r="I790" s="98">
        <f t="shared" si="541"/>
        <v>116000</v>
      </c>
      <c r="J790" s="98">
        <f t="shared" si="541"/>
        <v>116000</v>
      </c>
      <c r="K790" s="98">
        <f t="shared" si="541"/>
        <v>30500</v>
      </c>
      <c r="L790" s="98">
        <f t="shared" si="541"/>
        <v>29305</v>
      </c>
      <c r="M790" s="98">
        <f t="shared" si="541"/>
        <v>29255</v>
      </c>
      <c r="N790" s="98">
        <f t="shared" si="541"/>
        <v>26940</v>
      </c>
      <c r="O790" s="39">
        <f t="shared" si="524"/>
        <v>116000</v>
      </c>
      <c r="P790" s="39">
        <f t="shared" si="525"/>
        <v>0</v>
      </c>
      <c r="Q790" s="98">
        <f t="shared" ref="Q790" si="542">Q805+Q888</f>
        <v>115000</v>
      </c>
      <c r="R790" s="98">
        <f t="shared" si="541"/>
        <v>115000</v>
      </c>
      <c r="S790" s="98">
        <f t="shared" si="541"/>
        <v>115000</v>
      </c>
      <c r="T790" s="98">
        <f t="shared" si="541"/>
        <v>115000</v>
      </c>
      <c r="U790" s="98">
        <f t="shared" si="541"/>
        <v>115000</v>
      </c>
      <c r="V790" s="98">
        <f t="shared" si="541"/>
        <v>115000</v>
      </c>
    </row>
    <row r="791" spans="1:22" ht="14.25">
      <c r="A791" s="56"/>
      <c r="B791" s="42" t="s">
        <v>247</v>
      </c>
      <c r="C791" s="34">
        <v>20</v>
      </c>
      <c r="D791" s="98">
        <f t="shared" ref="D791:V791" si="543">D806+D813+D889</f>
        <v>15227</v>
      </c>
      <c r="E791" s="98">
        <f t="shared" si="543"/>
        <v>14885</v>
      </c>
      <c r="F791" s="98">
        <f t="shared" si="543"/>
        <v>23937.9</v>
      </c>
      <c r="G791" s="98">
        <f t="shared" si="543"/>
        <v>18923.39</v>
      </c>
      <c r="H791" s="98">
        <f t="shared" si="543"/>
        <v>26345</v>
      </c>
      <c r="I791" s="98">
        <f t="shared" si="543"/>
        <v>20780</v>
      </c>
      <c r="J791" s="98">
        <f t="shared" si="543"/>
        <v>20780</v>
      </c>
      <c r="K791" s="98">
        <f t="shared" si="543"/>
        <v>5225</v>
      </c>
      <c r="L791" s="98">
        <f t="shared" si="543"/>
        <v>5145</v>
      </c>
      <c r="M791" s="98">
        <f t="shared" si="543"/>
        <v>5210</v>
      </c>
      <c r="N791" s="98">
        <f t="shared" si="543"/>
        <v>5200</v>
      </c>
      <c r="O791" s="39">
        <f t="shared" si="524"/>
        <v>20780</v>
      </c>
      <c r="P791" s="39">
        <f t="shared" si="525"/>
        <v>0</v>
      </c>
      <c r="Q791" s="98">
        <f t="shared" ref="Q791" si="544">Q806+Q813+Q889</f>
        <v>20680</v>
      </c>
      <c r="R791" s="98">
        <f t="shared" si="543"/>
        <v>20680</v>
      </c>
      <c r="S791" s="98">
        <f t="shared" si="543"/>
        <v>20680</v>
      </c>
      <c r="T791" s="98">
        <f t="shared" si="543"/>
        <v>20680</v>
      </c>
      <c r="U791" s="98">
        <f t="shared" si="543"/>
        <v>20580</v>
      </c>
      <c r="V791" s="98">
        <f t="shared" si="543"/>
        <v>20580</v>
      </c>
    </row>
    <row r="792" spans="1:22" ht="14.25">
      <c r="A792" s="56"/>
      <c r="B792" s="42" t="s">
        <v>398</v>
      </c>
      <c r="C792" s="34">
        <v>51</v>
      </c>
      <c r="D792" s="98">
        <f t="shared" ref="D792:V792" si="545">D976+D1032</f>
        <v>10669</v>
      </c>
      <c r="E792" s="98">
        <f t="shared" si="545"/>
        <v>12375</v>
      </c>
      <c r="F792" s="98">
        <f t="shared" si="545"/>
        <v>12899.5</v>
      </c>
      <c r="G792" s="98">
        <f t="shared" si="545"/>
        <v>12624</v>
      </c>
      <c r="H792" s="98">
        <f t="shared" si="545"/>
        <v>14901</v>
      </c>
      <c r="I792" s="98">
        <f t="shared" si="545"/>
        <v>14190</v>
      </c>
      <c r="J792" s="98">
        <f t="shared" si="545"/>
        <v>14190</v>
      </c>
      <c r="K792" s="98">
        <f t="shared" si="545"/>
        <v>3690</v>
      </c>
      <c r="L792" s="98">
        <f t="shared" si="545"/>
        <v>3555</v>
      </c>
      <c r="M792" s="98">
        <f t="shared" si="545"/>
        <v>3555</v>
      </c>
      <c r="N792" s="98">
        <f t="shared" si="545"/>
        <v>3390</v>
      </c>
      <c r="O792" s="39">
        <f t="shared" si="524"/>
        <v>14190</v>
      </c>
      <c r="P792" s="39">
        <f t="shared" si="525"/>
        <v>0</v>
      </c>
      <c r="Q792" s="98">
        <f t="shared" ref="Q792" si="546">Q976+Q1032</f>
        <v>14165</v>
      </c>
      <c r="R792" s="98">
        <f t="shared" si="545"/>
        <v>14165</v>
      </c>
      <c r="S792" s="98">
        <f t="shared" si="545"/>
        <v>14165</v>
      </c>
      <c r="T792" s="98">
        <f t="shared" si="545"/>
        <v>14165</v>
      </c>
      <c r="U792" s="98">
        <f t="shared" si="545"/>
        <v>14165</v>
      </c>
      <c r="V792" s="98">
        <f t="shared" si="545"/>
        <v>14165</v>
      </c>
    </row>
    <row r="793" spans="1:22" ht="14.25">
      <c r="A793" s="56"/>
      <c r="B793" s="42" t="s">
        <v>399</v>
      </c>
      <c r="C793" s="34">
        <v>55</v>
      </c>
      <c r="D793" s="98">
        <f t="shared" ref="D793:V793" si="547">D1033</f>
        <v>0</v>
      </c>
      <c r="E793" s="98">
        <f t="shared" si="547"/>
        <v>0</v>
      </c>
      <c r="F793" s="98">
        <f t="shared" si="547"/>
        <v>0</v>
      </c>
      <c r="G793" s="98">
        <f t="shared" si="547"/>
        <v>0</v>
      </c>
      <c r="H793" s="98">
        <f t="shared" si="547"/>
        <v>0</v>
      </c>
      <c r="I793" s="98">
        <f t="shared" si="547"/>
        <v>0</v>
      </c>
      <c r="J793" s="98">
        <f t="shared" si="547"/>
        <v>0</v>
      </c>
      <c r="K793" s="98">
        <f t="shared" si="547"/>
        <v>0</v>
      </c>
      <c r="L793" s="98">
        <f t="shared" si="547"/>
        <v>0</v>
      </c>
      <c r="M793" s="98">
        <f t="shared" si="547"/>
        <v>0</v>
      </c>
      <c r="N793" s="98">
        <f t="shared" si="547"/>
        <v>0</v>
      </c>
      <c r="O793" s="39">
        <f t="shared" si="524"/>
        <v>0</v>
      </c>
      <c r="P793" s="39">
        <f t="shared" si="525"/>
        <v>0</v>
      </c>
      <c r="Q793" s="98">
        <f t="shared" ref="Q793" si="548">Q1033</f>
        <v>0</v>
      </c>
      <c r="R793" s="98">
        <f t="shared" si="547"/>
        <v>0</v>
      </c>
      <c r="S793" s="98">
        <f t="shared" si="547"/>
        <v>0</v>
      </c>
      <c r="T793" s="98">
        <f t="shared" si="547"/>
        <v>0</v>
      </c>
      <c r="U793" s="98">
        <f t="shared" si="547"/>
        <v>0</v>
      </c>
      <c r="V793" s="98">
        <f t="shared" si="547"/>
        <v>0</v>
      </c>
    </row>
    <row r="794" spans="1:22" ht="14.25">
      <c r="A794" s="56"/>
      <c r="B794" s="42" t="s">
        <v>253</v>
      </c>
      <c r="C794" s="34">
        <v>57</v>
      </c>
      <c r="D794" s="98">
        <f t="shared" ref="D794:V794" si="549">D807+D814+D1028</f>
        <v>892</v>
      </c>
      <c r="E794" s="98">
        <f t="shared" si="549"/>
        <v>2734</v>
      </c>
      <c r="F794" s="98">
        <f t="shared" si="549"/>
        <v>3481.99</v>
      </c>
      <c r="G794" s="98">
        <f t="shared" si="549"/>
        <v>3044.4</v>
      </c>
      <c r="H794" s="98">
        <f t="shared" si="549"/>
        <v>4795</v>
      </c>
      <c r="I794" s="98">
        <f t="shared" si="549"/>
        <v>4795</v>
      </c>
      <c r="J794" s="98">
        <f t="shared" si="549"/>
        <v>4795</v>
      </c>
      <c r="K794" s="98">
        <f t="shared" si="549"/>
        <v>1587</v>
      </c>
      <c r="L794" s="98">
        <f t="shared" si="549"/>
        <v>1586</v>
      </c>
      <c r="M794" s="98">
        <f t="shared" si="549"/>
        <v>1086</v>
      </c>
      <c r="N794" s="98">
        <f t="shared" si="549"/>
        <v>536</v>
      </c>
      <c r="O794" s="39">
        <f t="shared" si="524"/>
        <v>4795</v>
      </c>
      <c r="P794" s="39">
        <f t="shared" si="525"/>
        <v>0</v>
      </c>
      <c r="Q794" s="98">
        <f t="shared" ref="Q794" si="550">Q807+Q814+Q1028</f>
        <v>4795</v>
      </c>
      <c r="R794" s="98">
        <f t="shared" si="549"/>
        <v>4795</v>
      </c>
      <c r="S794" s="98">
        <f t="shared" si="549"/>
        <v>4795</v>
      </c>
      <c r="T794" s="98">
        <f t="shared" si="549"/>
        <v>4795</v>
      </c>
      <c r="U794" s="98">
        <f t="shared" si="549"/>
        <v>4795</v>
      </c>
      <c r="V794" s="98">
        <f t="shared" si="549"/>
        <v>4795</v>
      </c>
    </row>
    <row r="795" spans="1:22" ht="16.5" customHeight="1">
      <c r="A795" s="56"/>
      <c r="B795" s="42" t="s">
        <v>273</v>
      </c>
      <c r="C795" s="34">
        <v>59</v>
      </c>
      <c r="D795" s="98">
        <f t="shared" ref="D795:V795" si="551">D810</f>
        <v>40</v>
      </c>
      <c r="E795" s="98">
        <f t="shared" si="551"/>
        <v>0</v>
      </c>
      <c r="F795" s="98">
        <f t="shared" si="551"/>
        <v>0</v>
      </c>
      <c r="G795" s="98">
        <f t="shared" si="551"/>
        <v>0</v>
      </c>
      <c r="H795" s="98">
        <f t="shared" si="551"/>
        <v>0</v>
      </c>
      <c r="I795" s="98">
        <f t="shared" si="551"/>
        <v>0</v>
      </c>
      <c r="J795" s="98">
        <f t="shared" si="551"/>
        <v>0</v>
      </c>
      <c r="K795" s="98">
        <f t="shared" si="551"/>
        <v>0</v>
      </c>
      <c r="L795" s="98">
        <f t="shared" si="551"/>
        <v>0</v>
      </c>
      <c r="M795" s="98">
        <f t="shared" si="551"/>
        <v>0</v>
      </c>
      <c r="N795" s="98">
        <f t="shared" si="551"/>
        <v>0</v>
      </c>
      <c r="O795" s="39">
        <f t="shared" si="524"/>
        <v>0</v>
      </c>
      <c r="P795" s="39">
        <f t="shared" si="525"/>
        <v>0</v>
      </c>
      <c r="Q795" s="98">
        <f t="shared" ref="Q795" si="552">Q810</f>
        <v>0</v>
      </c>
      <c r="R795" s="98">
        <f t="shared" si="551"/>
        <v>0</v>
      </c>
      <c r="S795" s="98">
        <f t="shared" si="551"/>
        <v>0</v>
      </c>
      <c r="T795" s="98">
        <f t="shared" si="551"/>
        <v>0</v>
      </c>
      <c r="U795" s="98">
        <f t="shared" si="551"/>
        <v>0</v>
      </c>
      <c r="V795" s="98">
        <f t="shared" si="551"/>
        <v>0</v>
      </c>
    </row>
    <row r="796" spans="1:22" ht="17.25" hidden="1" customHeight="1">
      <c r="A796" s="56"/>
      <c r="B796" s="42" t="s">
        <v>256</v>
      </c>
      <c r="C796" s="34">
        <v>85</v>
      </c>
      <c r="D796" s="98">
        <f t="shared" ref="D796:V796" si="553">D811+D977+D890</f>
        <v>-1491</v>
      </c>
      <c r="E796" s="98">
        <f t="shared" si="553"/>
        <v>0</v>
      </c>
      <c r="F796" s="98">
        <f>F811+F977+F890</f>
        <v>-944.99</v>
      </c>
      <c r="G796" s="98">
        <f t="shared" ref="G796" si="554">G811+G977+G890</f>
        <v>-437.59000000000003</v>
      </c>
      <c r="H796" s="98">
        <f t="shared" si="553"/>
        <v>0</v>
      </c>
      <c r="I796" s="98">
        <f t="shared" si="553"/>
        <v>0</v>
      </c>
      <c r="J796" s="98">
        <f t="shared" si="553"/>
        <v>0</v>
      </c>
      <c r="K796" s="98">
        <f t="shared" si="553"/>
        <v>0</v>
      </c>
      <c r="L796" s="98">
        <f t="shared" si="553"/>
        <v>0</v>
      </c>
      <c r="M796" s="98">
        <f t="shared" si="553"/>
        <v>0</v>
      </c>
      <c r="N796" s="98">
        <f t="shared" si="553"/>
        <v>0</v>
      </c>
      <c r="O796" s="39">
        <f t="shared" si="524"/>
        <v>0</v>
      </c>
      <c r="P796" s="39">
        <f t="shared" si="525"/>
        <v>0</v>
      </c>
      <c r="Q796" s="98">
        <f t="shared" ref="Q796" si="555">Q811+Q977+Q890</f>
        <v>0</v>
      </c>
      <c r="R796" s="98">
        <f t="shared" si="553"/>
        <v>0</v>
      </c>
      <c r="S796" s="98">
        <f t="shared" si="553"/>
        <v>0</v>
      </c>
      <c r="T796" s="98">
        <f t="shared" si="553"/>
        <v>0</v>
      </c>
      <c r="U796" s="98">
        <f t="shared" si="553"/>
        <v>0</v>
      </c>
      <c r="V796" s="98">
        <f t="shared" si="553"/>
        <v>0</v>
      </c>
    </row>
    <row r="797" spans="1:22" ht="13.5" customHeight="1">
      <c r="A797" s="56"/>
      <c r="B797" s="41" t="s">
        <v>257</v>
      </c>
      <c r="C797" s="34"/>
      <c r="D797" s="98">
        <f t="shared" ref="D797:V797" si="556">D817+D891+D978</f>
        <v>5691</v>
      </c>
      <c r="E797" s="98">
        <f t="shared" si="556"/>
        <v>29641</v>
      </c>
      <c r="F797" s="98">
        <f t="shared" si="556"/>
        <v>31938.1</v>
      </c>
      <c r="G797" s="98">
        <f t="shared" si="556"/>
        <v>9564</v>
      </c>
      <c r="H797" s="98">
        <f t="shared" si="556"/>
        <v>35472</v>
      </c>
      <c r="I797" s="98">
        <f t="shared" si="556"/>
        <v>30957</v>
      </c>
      <c r="J797" s="98">
        <f t="shared" si="556"/>
        <v>30957</v>
      </c>
      <c r="K797" s="98">
        <f t="shared" si="556"/>
        <v>10166</v>
      </c>
      <c r="L797" s="98">
        <f t="shared" si="556"/>
        <v>14757</v>
      </c>
      <c r="M797" s="98">
        <f t="shared" si="556"/>
        <v>4467</v>
      </c>
      <c r="N797" s="98">
        <f t="shared" si="556"/>
        <v>1567</v>
      </c>
      <c r="O797" s="39">
        <f t="shared" si="524"/>
        <v>30957</v>
      </c>
      <c r="P797" s="39">
        <f t="shared" si="525"/>
        <v>0</v>
      </c>
      <c r="Q797" s="98">
        <f t="shared" ref="Q797" si="557">Q817+Q891+Q978</f>
        <v>0</v>
      </c>
      <c r="R797" s="98">
        <f t="shared" si="556"/>
        <v>0</v>
      </c>
      <c r="S797" s="98">
        <f t="shared" si="556"/>
        <v>0</v>
      </c>
      <c r="T797" s="98">
        <f t="shared" si="556"/>
        <v>0</v>
      </c>
      <c r="U797" s="98">
        <f t="shared" si="556"/>
        <v>0</v>
      </c>
      <c r="V797" s="98">
        <f t="shared" si="556"/>
        <v>0</v>
      </c>
    </row>
    <row r="798" spans="1:22" ht="12.75" hidden="1" customHeight="1">
      <c r="A798" s="56"/>
      <c r="B798" s="42" t="s">
        <v>263</v>
      </c>
      <c r="C798" s="34">
        <v>51</v>
      </c>
      <c r="D798" s="98">
        <f t="shared" ref="D798:V798" si="558">D979</f>
        <v>48</v>
      </c>
      <c r="E798" s="98">
        <f t="shared" si="558"/>
        <v>541</v>
      </c>
      <c r="F798" s="98">
        <f t="shared" si="558"/>
        <v>541</v>
      </c>
      <c r="G798" s="98">
        <f t="shared" si="558"/>
        <v>173</v>
      </c>
      <c r="H798" s="98">
        <f t="shared" si="558"/>
        <v>2240</v>
      </c>
      <c r="I798" s="98">
        <f t="shared" si="558"/>
        <v>0</v>
      </c>
      <c r="J798" s="98">
        <f t="shared" si="558"/>
        <v>0</v>
      </c>
      <c r="K798" s="98">
        <f t="shared" si="558"/>
        <v>0</v>
      </c>
      <c r="L798" s="98">
        <f t="shared" si="558"/>
        <v>0</v>
      </c>
      <c r="M798" s="98">
        <f t="shared" si="558"/>
        <v>0</v>
      </c>
      <c r="N798" s="98">
        <f t="shared" si="558"/>
        <v>0</v>
      </c>
      <c r="O798" s="39">
        <f t="shared" si="524"/>
        <v>0</v>
      </c>
      <c r="P798" s="39">
        <f t="shared" si="525"/>
        <v>0</v>
      </c>
      <c r="Q798" s="98">
        <f t="shared" ref="Q798" si="559">Q979</f>
        <v>0</v>
      </c>
      <c r="R798" s="98">
        <f t="shared" si="558"/>
        <v>0</v>
      </c>
      <c r="S798" s="98">
        <f t="shared" si="558"/>
        <v>0</v>
      </c>
      <c r="T798" s="98">
        <f t="shared" si="558"/>
        <v>0</v>
      </c>
      <c r="U798" s="98">
        <f t="shared" si="558"/>
        <v>0</v>
      </c>
      <c r="V798" s="98">
        <f t="shared" si="558"/>
        <v>0</v>
      </c>
    </row>
    <row r="799" spans="1:22" ht="18.75" hidden="1" customHeight="1">
      <c r="A799" s="56"/>
      <c r="B799" s="42" t="s">
        <v>266</v>
      </c>
      <c r="C799" s="34">
        <v>56</v>
      </c>
      <c r="D799" s="44"/>
      <c r="E799" s="45"/>
      <c r="F799" s="45"/>
      <c r="G799" s="45"/>
      <c r="H799" s="45"/>
      <c r="I799" s="45"/>
      <c r="J799" s="45"/>
      <c r="K799" s="45"/>
      <c r="L799" s="45"/>
      <c r="M799" s="45"/>
      <c r="N799" s="45"/>
      <c r="O799" s="39">
        <f t="shared" si="524"/>
        <v>0</v>
      </c>
      <c r="P799" s="39">
        <f t="shared" si="525"/>
        <v>0</v>
      </c>
      <c r="Q799" s="45"/>
      <c r="R799" s="45"/>
      <c r="S799" s="45"/>
      <c r="T799" s="45"/>
      <c r="U799" s="45"/>
      <c r="V799" s="45"/>
    </row>
    <row r="800" spans="1:22" ht="18.75" customHeight="1">
      <c r="A800" s="56"/>
      <c r="B800" s="42" t="s">
        <v>266</v>
      </c>
      <c r="C800" s="34">
        <v>58</v>
      </c>
      <c r="D800" s="98">
        <f t="shared" ref="D800:V800" si="560">D818</f>
        <v>5435</v>
      </c>
      <c r="E800" s="98">
        <f t="shared" si="560"/>
        <v>28871</v>
      </c>
      <c r="F800" s="98">
        <f t="shared" si="560"/>
        <v>30708</v>
      </c>
      <c r="G800" s="98">
        <f t="shared" si="560"/>
        <v>8811</v>
      </c>
      <c r="H800" s="98">
        <f t="shared" si="560"/>
        <v>23441</v>
      </c>
      <c r="I800" s="98">
        <f t="shared" si="560"/>
        <v>23441</v>
      </c>
      <c r="J800" s="98">
        <f t="shared" si="560"/>
        <v>23441</v>
      </c>
      <c r="K800" s="98">
        <f t="shared" si="560"/>
        <v>8089</v>
      </c>
      <c r="L800" s="98">
        <f t="shared" si="560"/>
        <v>10285</v>
      </c>
      <c r="M800" s="98">
        <f t="shared" si="560"/>
        <v>3500</v>
      </c>
      <c r="N800" s="98">
        <f t="shared" si="560"/>
        <v>1567</v>
      </c>
      <c r="O800" s="39">
        <f t="shared" si="524"/>
        <v>23441</v>
      </c>
      <c r="P800" s="39">
        <f t="shared" si="525"/>
        <v>0</v>
      </c>
      <c r="Q800" s="98">
        <f t="shared" ref="Q800" si="561">Q818</f>
        <v>0</v>
      </c>
      <c r="R800" s="98">
        <f t="shared" si="560"/>
        <v>0</v>
      </c>
      <c r="S800" s="98">
        <f t="shared" si="560"/>
        <v>0</v>
      </c>
      <c r="T800" s="98">
        <f t="shared" si="560"/>
        <v>0</v>
      </c>
      <c r="U800" s="98">
        <f t="shared" si="560"/>
        <v>0</v>
      </c>
      <c r="V800" s="98">
        <f t="shared" si="560"/>
        <v>0</v>
      </c>
    </row>
    <row r="801" spans="1:29" ht="14.25" customHeight="1">
      <c r="A801" s="56"/>
      <c r="B801" s="42" t="s">
        <v>310</v>
      </c>
      <c r="C801" s="34">
        <v>70</v>
      </c>
      <c r="D801" s="50">
        <f t="shared" ref="D801:V801" si="562">D823+D892</f>
        <v>208</v>
      </c>
      <c r="E801" s="50">
        <f>E823+E892</f>
        <v>229</v>
      </c>
      <c r="F801" s="50">
        <f t="shared" si="562"/>
        <v>750.1</v>
      </c>
      <c r="G801" s="50">
        <f t="shared" si="562"/>
        <v>617</v>
      </c>
      <c r="H801" s="50">
        <f t="shared" si="562"/>
        <v>9791</v>
      </c>
      <c r="I801" s="50">
        <f t="shared" si="562"/>
        <v>7516</v>
      </c>
      <c r="J801" s="50">
        <f t="shared" si="562"/>
        <v>7516</v>
      </c>
      <c r="K801" s="50">
        <f t="shared" si="562"/>
        <v>2077</v>
      </c>
      <c r="L801" s="50">
        <f t="shared" si="562"/>
        <v>4472</v>
      </c>
      <c r="M801" s="50">
        <f t="shared" si="562"/>
        <v>967</v>
      </c>
      <c r="N801" s="50">
        <f t="shared" si="562"/>
        <v>0</v>
      </c>
      <c r="O801" s="39">
        <f t="shared" si="524"/>
        <v>7516</v>
      </c>
      <c r="P801" s="39">
        <f t="shared" si="525"/>
        <v>0</v>
      </c>
      <c r="Q801" s="50">
        <f t="shared" ref="Q801" si="563">Q823+Q892</f>
        <v>0</v>
      </c>
      <c r="R801" s="50">
        <f t="shared" si="562"/>
        <v>0</v>
      </c>
      <c r="S801" s="50">
        <f t="shared" si="562"/>
        <v>0</v>
      </c>
      <c r="T801" s="50">
        <f t="shared" si="562"/>
        <v>0</v>
      </c>
      <c r="U801" s="50">
        <f t="shared" si="562"/>
        <v>0</v>
      </c>
      <c r="V801" s="50">
        <f t="shared" si="562"/>
        <v>0</v>
      </c>
    </row>
    <row r="802" spans="1:29" ht="27.75" customHeight="1">
      <c r="A802" s="152" t="s">
        <v>534</v>
      </c>
      <c r="B802" s="127" t="s">
        <v>535</v>
      </c>
      <c r="C802" s="128" t="s">
        <v>536</v>
      </c>
      <c r="D802" s="129">
        <f t="shared" ref="D802:V802" si="564">D803+D817</f>
        <v>79669</v>
      </c>
      <c r="E802" s="129">
        <f t="shared" si="564"/>
        <v>108773</v>
      </c>
      <c r="F802" s="129">
        <f t="shared" si="564"/>
        <v>122315.26000000001</v>
      </c>
      <c r="G802" s="129">
        <f t="shared" si="564"/>
        <v>87289.4</v>
      </c>
      <c r="H802" s="129">
        <f t="shared" si="564"/>
        <v>122927</v>
      </c>
      <c r="I802" s="129">
        <f t="shared" si="564"/>
        <v>115935</v>
      </c>
      <c r="J802" s="129">
        <f t="shared" si="564"/>
        <v>115935</v>
      </c>
      <c r="K802" s="129">
        <f t="shared" si="564"/>
        <v>32168</v>
      </c>
      <c r="L802" s="129">
        <f t="shared" si="564"/>
        <v>36211</v>
      </c>
      <c r="M802" s="129">
        <f t="shared" si="564"/>
        <v>25978</v>
      </c>
      <c r="N802" s="129">
        <f t="shared" si="564"/>
        <v>21578</v>
      </c>
      <c r="O802" s="39">
        <f t="shared" si="524"/>
        <v>115935</v>
      </c>
      <c r="P802" s="39">
        <f t="shared" si="525"/>
        <v>0</v>
      </c>
      <c r="Q802" s="129">
        <f t="shared" ref="Q802" si="565">Q803+Q817</f>
        <v>84045</v>
      </c>
      <c r="R802" s="129">
        <f t="shared" si="564"/>
        <v>84045</v>
      </c>
      <c r="S802" s="129">
        <f t="shared" si="564"/>
        <v>84045</v>
      </c>
      <c r="T802" s="129">
        <f t="shared" si="564"/>
        <v>84045</v>
      </c>
      <c r="U802" s="129">
        <f t="shared" si="564"/>
        <v>84045</v>
      </c>
      <c r="V802" s="129">
        <f t="shared" si="564"/>
        <v>84045</v>
      </c>
    </row>
    <row r="803" spans="1:29" ht="14.25">
      <c r="A803" s="56"/>
      <c r="B803" s="41" t="s">
        <v>244</v>
      </c>
      <c r="C803" s="34"/>
      <c r="D803" s="98">
        <f t="shared" ref="D803:V803" si="566">D804</f>
        <v>74092</v>
      </c>
      <c r="E803" s="98">
        <f t="shared" si="566"/>
        <v>79684</v>
      </c>
      <c r="F803" s="98">
        <f t="shared" si="566"/>
        <v>91007.16</v>
      </c>
      <c r="G803" s="98">
        <f t="shared" si="566"/>
        <v>77976.399999999994</v>
      </c>
      <c r="H803" s="98">
        <f t="shared" si="566"/>
        <v>90145</v>
      </c>
      <c r="I803" s="98">
        <f t="shared" si="566"/>
        <v>85045</v>
      </c>
      <c r="J803" s="98">
        <f t="shared" si="566"/>
        <v>85045</v>
      </c>
      <c r="K803" s="98">
        <f t="shared" si="566"/>
        <v>22012</v>
      </c>
      <c r="L803" s="98">
        <f t="shared" si="566"/>
        <v>21511</v>
      </c>
      <c r="M803" s="98">
        <f t="shared" si="566"/>
        <v>21511</v>
      </c>
      <c r="N803" s="98">
        <f t="shared" si="566"/>
        <v>20011</v>
      </c>
      <c r="O803" s="39">
        <f t="shared" si="524"/>
        <v>85045</v>
      </c>
      <c r="P803" s="39">
        <f t="shared" si="525"/>
        <v>0</v>
      </c>
      <c r="Q803" s="98">
        <f t="shared" si="566"/>
        <v>84045</v>
      </c>
      <c r="R803" s="98">
        <f t="shared" si="566"/>
        <v>84045</v>
      </c>
      <c r="S803" s="98">
        <f t="shared" si="566"/>
        <v>84045</v>
      </c>
      <c r="T803" s="98">
        <f t="shared" si="566"/>
        <v>84045</v>
      </c>
      <c r="U803" s="98">
        <f t="shared" si="566"/>
        <v>84045</v>
      </c>
      <c r="V803" s="98">
        <f t="shared" si="566"/>
        <v>84045</v>
      </c>
    </row>
    <row r="804" spans="1:29" ht="14.25">
      <c r="A804" s="56"/>
      <c r="B804" s="42" t="s">
        <v>245</v>
      </c>
      <c r="C804" s="43">
        <v>1</v>
      </c>
      <c r="D804" s="50">
        <f t="shared" ref="D804:V804" si="567">D805+D806+D807+D810+D811</f>
        <v>74092</v>
      </c>
      <c r="E804" s="50">
        <f t="shared" si="567"/>
        <v>79684</v>
      </c>
      <c r="F804" s="50">
        <f t="shared" si="567"/>
        <v>91007.16</v>
      </c>
      <c r="G804" s="50">
        <f t="shared" si="567"/>
        <v>77976.399999999994</v>
      </c>
      <c r="H804" s="50">
        <f t="shared" si="567"/>
        <v>90145</v>
      </c>
      <c r="I804" s="50">
        <f t="shared" si="567"/>
        <v>85045</v>
      </c>
      <c r="J804" s="50">
        <f t="shared" si="567"/>
        <v>85045</v>
      </c>
      <c r="K804" s="50">
        <f t="shared" si="567"/>
        <v>22012</v>
      </c>
      <c r="L804" s="50">
        <f t="shared" si="567"/>
        <v>21511</v>
      </c>
      <c r="M804" s="50">
        <f t="shared" si="567"/>
        <v>21511</v>
      </c>
      <c r="N804" s="50">
        <f t="shared" si="567"/>
        <v>20011</v>
      </c>
      <c r="O804" s="39">
        <f t="shared" si="524"/>
        <v>85045</v>
      </c>
      <c r="P804" s="39">
        <f t="shared" si="525"/>
        <v>0</v>
      </c>
      <c r="Q804" s="50">
        <f t="shared" ref="Q804" si="568">Q805+Q806+Q807+Q810+Q811</f>
        <v>84045</v>
      </c>
      <c r="R804" s="50">
        <f t="shared" si="567"/>
        <v>84045</v>
      </c>
      <c r="S804" s="50">
        <f t="shared" si="567"/>
        <v>84045</v>
      </c>
      <c r="T804" s="50">
        <f t="shared" si="567"/>
        <v>84045</v>
      </c>
      <c r="U804" s="50">
        <f t="shared" si="567"/>
        <v>84045</v>
      </c>
      <c r="V804" s="50">
        <f t="shared" si="567"/>
        <v>84045</v>
      </c>
    </row>
    <row r="805" spans="1:29" ht="15.75" customHeight="1">
      <c r="A805" s="56"/>
      <c r="B805" s="42" t="s">
        <v>246</v>
      </c>
      <c r="C805" s="43">
        <v>10</v>
      </c>
      <c r="D805" s="44">
        <v>66841</v>
      </c>
      <c r="E805" s="45">
        <v>71000</v>
      </c>
      <c r="F805" s="45">
        <v>76717.16</v>
      </c>
      <c r="G805" s="45">
        <v>67488</v>
      </c>
      <c r="H805" s="45">
        <v>74500</v>
      </c>
      <c r="I805" s="45">
        <v>73000</v>
      </c>
      <c r="J805" s="45">
        <v>73000</v>
      </c>
      <c r="K805" s="45">
        <v>19000</v>
      </c>
      <c r="L805" s="45">
        <v>18500</v>
      </c>
      <c r="M805" s="45">
        <v>18500</v>
      </c>
      <c r="N805" s="45">
        <v>17000</v>
      </c>
      <c r="O805" s="39">
        <f t="shared" si="524"/>
        <v>73000</v>
      </c>
      <c r="P805" s="39">
        <f t="shared" si="525"/>
        <v>0</v>
      </c>
      <c r="Q805" s="45">
        <v>72000</v>
      </c>
      <c r="R805" s="45">
        <v>72000</v>
      </c>
      <c r="S805" s="45">
        <v>72000</v>
      </c>
      <c r="T805" s="45">
        <v>72000</v>
      </c>
      <c r="U805" s="45">
        <v>72000</v>
      </c>
      <c r="V805" s="45">
        <v>72000</v>
      </c>
    </row>
    <row r="806" spans="1:29" ht="14.25" customHeight="1">
      <c r="A806" s="56"/>
      <c r="B806" s="42" t="s">
        <v>247</v>
      </c>
      <c r="C806" s="43">
        <v>20</v>
      </c>
      <c r="D806" s="44">
        <v>7498</v>
      </c>
      <c r="E806" s="45">
        <v>7500</v>
      </c>
      <c r="F806" s="45">
        <v>13454.96</v>
      </c>
      <c r="G806" s="45">
        <v>9455</v>
      </c>
      <c r="H806" s="45">
        <v>13600</v>
      </c>
      <c r="I806" s="45">
        <v>10000</v>
      </c>
      <c r="J806" s="45">
        <v>10000</v>
      </c>
      <c r="K806" s="45">
        <v>2500</v>
      </c>
      <c r="L806" s="45">
        <v>2500</v>
      </c>
      <c r="M806" s="45">
        <v>2500</v>
      </c>
      <c r="N806" s="45">
        <v>2500</v>
      </c>
      <c r="O806" s="39">
        <f t="shared" si="524"/>
        <v>10000</v>
      </c>
      <c r="P806" s="39">
        <f t="shared" si="525"/>
        <v>0</v>
      </c>
      <c r="Q806" s="45">
        <v>10000</v>
      </c>
      <c r="R806" s="45">
        <v>10000</v>
      </c>
      <c r="S806" s="45">
        <v>10000</v>
      </c>
      <c r="T806" s="45">
        <v>10000</v>
      </c>
      <c r="U806" s="45">
        <v>10000</v>
      </c>
      <c r="V806" s="45">
        <v>10000</v>
      </c>
    </row>
    <row r="807" spans="1:29" ht="15.75" customHeight="1">
      <c r="A807" s="56"/>
      <c r="B807" s="42" t="s">
        <v>409</v>
      </c>
      <c r="C807" s="43">
        <v>57</v>
      </c>
      <c r="D807" s="63">
        <f t="shared" ref="D807:N807" si="569">D808+D809</f>
        <v>892</v>
      </c>
      <c r="E807" s="63">
        <f t="shared" si="569"/>
        <v>1184</v>
      </c>
      <c r="F807" s="63">
        <f t="shared" si="569"/>
        <v>1369.99</v>
      </c>
      <c r="G807" s="63">
        <f t="shared" si="569"/>
        <v>1033.4000000000001</v>
      </c>
      <c r="H807" s="63">
        <f t="shared" si="569"/>
        <v>2045</v>
      </c>
      <c r="I807" s="63">
        <f t="shared" si="569"/>
        <v>2045</v>
      </c>
      <c r="J807" s="63">
        <f t="shared" si="569"/>
        <v>2045</v>
      </c>
      <c r="K807" s="63">
        <f t="shared" si="569"/>
        <v>512</v>
      </c>
      <c r="L807" s="63">
        <f t="shared" si="569"/>
        <v>511</v>
      </c>
      <c r="M807" s="63">
        <f t="shared" si="569"/>
        <v>511</v>
      </c>
      <c r="N807" s="63">
        <f t="shared" si="569"/>
        <v>511</v>
      </c>
      <c r="O807" s="39">
        <f t="shared" si="524"/>
        <v>2045</v>
      </c>
      <c r="P807" s="39">
        <f t="shared" si="525"/>
        <v>0</v>
      </c>
      <c r="Q807" s="63">
        <v>2045</v>
      </c>
      <c r="R807" s="63">
        <v>2045</v>
      </c>
      <c r="S807" s="63">
        <v>2045</v>
      </c>
      <c r="T807" s="63">
        <v>2045</v>
      </c>
      <c r="U807" s="63">
        <v>2045</v>
      </c>
      <c r="V807" s="63">
        <v>2045</v>
      </c>
    </row>
    <row r="808" spans="1:29" ht="18" customHeight="1">
      <c r="A808" s="56"/>
      <c r="B808" s="42" t="s">
        <v>272</v>
      </c>
      <c r="C808" s="43" t="s">
        <v>410</v>
      </c>
      <c r="D808" s="44">
        <v>490</v>
      </c>
      <c r="E808" s="45">
        <v>679</v>
      </c>
      <c r="F808" s="45">
        <v>998.75</v>
      </c>
      <c r="G808" s="45">
        <v>735.4</v>
      </c>
      <c r="H808" s="45">
        <v>1540</v>
      </c>
      <c r="I808" s="45">
        <v>1540</v>
      </c>
      <c r="J808" s="45">
        <v>1540</v>
      </c>
      <c r="K808" s="45">
        <v>385</v>
      </c>
      <c r="L808" s="45">
        <v>385</v>
      </c>
      <c r="M808" s="45">
        <v>385</v>
      </c>
      <c r="N808" s="45">
        <v>385</v>
      </c>
      <c r="O808" s="39">
        <f t="shared" si="524"/>
        <v>1540</v>
      </c>
      <c r="P808" s="39">
        <f t="shared" si="525"/>
        <v>0</v>
      </c>
      <c r="Q808" s="45">
        <v>1540</v>
      </c>
      <c r="R808" s="45">
        <v>1540</v>
      </c>
      <c r="S808" s="45">
        <v>1540</v>
      </c>
      <c r="T808" s="45">
        <v>1540</v>
      </c>
      <c r="U808" s="45">
        <v>1540</v>
      </c>
      <c r="V808" s="45">
        <v>1540</v>
      </c>
    </row>
    <row r="809" spans="1:29" ht="18" customHeight="1">
      <c r="A809" s="56"/>
      <c r="B809" s="42" t="s">
        <v>537</v>
      </c>
      <c r="C809" s="43" t="s">
        <v>443</v>
      </c>
      <c r="D809" s="44">
        <v>402</v>
      </c>
      <c r="E809" s="45">
        <v>505</v>
      </c>
      <c r="F809" s="45">
        <v>371.24</v>
      </c>
      <c r="G809" s="45">
        <v>298</v>
      </c>
      <c r="H809" s="45">
        <v>505</v>
      </c>
      <c r="I809" s="45">
        <v>505</v>
      </c>
      <c r="J809" s="45">
        <v>505</v>
      </c>
      <c r="K809" s="45">
        <v>127</v>
      </c>
      <c r="L809" s="45">
        <v>126</v>
      </c>
      <c r="M809" s="45">
        <v>126</v>
      </c>
      <c r="N809" s="45">
        <v>126</v>
      </c>
      <c r="O809" s="39">
        <f t="shared" si="524"/>
        <v>505</v>
      </c>
      <c r="P809" s="39">
        <f t="shared" si="525"/>
        <v>0</v>
      </c>
      <c r="Q809" s="45">
        <v>505</v>
      </c>
      <c r="R809" s="45">
        <v>505</v>
      </c>
      <c r="S809" s="45">
        <v>505</v>
      </c>
      <c r="T809" s="45">
        <v>505</v>
      </c>
      <c r="U809" s="45">
        <v>505</v>
      </c>
      <c r="V809" s="45">
        <v>505</v>
      </c>
    </row>
    <row r="810" spans="1:29" ht="21" hidden="1" customHeight="1">
      <c r="A810" s="56"/>
      <c r="B810" s="42" t="s">
        <v>538</v>
      </c>
      <c r="C810" s="43" t="s">
        <v>514</v>
      </c>
      <c r="D810" s="44">
        <v>40</v>
      </c>
      <c r="E810" s="45">
        <v>0</v>
      </c>
      <c r="F810" s="45"/>
      <c r="G810" s="45"/>
      <c r="H810" s="45"/>
      <c r="I810" s="45"/>
      <c r="J810" s="45"/>
      <c r="K810" s="45"/>
      <c r="L810" s="45"/>
      <c r="M810" s="45"/>
      <c r="N810" s="45"/>
      <c r="O810" s="39">
        <f t="shared" si="524"/>
        <v>0</v>
      </c>
      <c r="P810" s="39">
        <f t="shared" si="525"/>
        <v>0</v>
      </c>
      <c r="Q810" s="45"/>
      <c r="R810" s="45"/>
      <c r="S810" s="45"/>
      <c r="T810" s="45"/>
      <c r="U810" s="45"/>
      <c r="V810" s="45"/>
    </row>
    <row r="811" spans="1:29" ht="27.75" hidden="1" customHeight="1">
      <c r="A811" s="56"/>
      <c r="B811" s="31" t="s">
        <v>256</v>
      </c>
      <c r="C811" s="43" t="s">
        <v>355</v>
      </c>
      <c r="D811" s="44">
        <v>-1179</v>
      </c>
      <c r="E811" s="45"/>
      <c r="F811" s="45">
        <v>-534.95000000000005</v>
      </c>
      <c r="G811" s="45"/>
      <c r="H811" s="45"/>
      <c r="I811" s="45"/>
      <c r="J811" s="45"/>
      <c r="K811" s="45"/>
      <c r="L811" s="45"/>
      <c r="M811" s="45"/>
      <c r="N811" s="45"/>
      <c r="O811" s="39">
        <f t="shared" si="524"/>
        <v>0</v>
      </c>
      <c r="P811" s="39">
        <f t="shared" si="525"/>
        <v>0</v>
      </c>
      <c r="Q811" s="45"/>
      <c r="R811" s="45"/>
      <c r="S811" s="45"/>
      <c r="T811" s="45"/>
      <c r="U811" s="45"/>
      <c r="V811" s="45"/>
    </row>
    <row r="812" spans="1:29" ht="17.25" customHeight="1">
      <c r="A812" s="153" t="s">
        <v>539</v>
      </c>
      <c r="B812" s="136" t="s">
        <v>540</v>
      </c>
      <c r="C812" s="128" t="s">
        <v>536</v>
      </c>
      <c r="D812" s="129">
        <f t="shared" ref="D812:V812" si="570">D813+D814</f>
        <v>0</v>
      </c>
      <c r="E812" s="129">
        <f t="shared" si="570"/>
        <v>1450</v>
      </c>
      <c r="F812" s="129">
        <f t="shared" si="570"/>
        <v>2012</v>
      </c>
      <c r="G812" s="129">
        <f t="shared" si="570"/>
        <v>2011</v>
      </c>
      <c r="H812" s="129">
        <f t="shared" si="570"/>
        <v>2650</v>
      </c>
      <c r="I812" s="129">
        <f t="shared" si="570"/>
        <v>2650</v>
      </c>
      <c r="J812" s="129">
        <f t="shared" si="570"/>
        <v>2650</v>
      </c>
      <c r="K812" s="129">
        <f t="shared" si="570"/>
        <v>1050</v>
      </c>
      <c r="L812" s="129">
        <f t="shared" si="570"/>
        <v>1050</v>
      </c>
      <c r="M812" s="129">
        <f t="shared" si="570"/>
        <v>550</v>
      </c>
      <c r="N812" s="129">
        <f t="shared" si="570"/>
        <v>0</v>
      </c>
      <c r="O812" s="39">
        <f t="shared" si="524"/>
        <v>2650</v>
      </c>
      <c r="P812" s="39">
        <f t="shared" si="525"/>
        <v>0</v>
      </c>
      <c r="Q812" s="129">
        <f t="shared" ref="Q812" si="571">Q813+Q814</f>
        <v>2650</v>
      </c>
      <c r="R812" s="129">
        <f t="shared" si="570"/>
        <v>2650</v>
      </c>
      <c r="S812" s="129">
        <f t="shared" si="570"/>
        <v>2650</v>
      </c>
      <c r="T812" s="129">
        <f t="shared" si="570"/>
        <v>2650</v>
      </c>
      <c r="U812" s="129">
        <f t="shared" si="570"/>
        <v>2650</v>
      </c>
      <c r="V812" s="129">
        <f t="shared" si="570"/>
        <v>2650</v>
      </c>
    </row>
    <row r="813" spans="1:29" ht="12" hidden="1" customHeight="1">
      <c r="A813" s="56"/>
      <c r="B813" s="42" t="s">
        <v>541</v>
      </c>
      <c r="C813" s="43">
        <v>20</v>
      </c>
      <c r="D813" s="44"/>
      <c r="E813" s="45"/>
      <c r="F813" s="45"/>
      <c r="G813" s="45"/>
      <c r="H813" s="45"/>
      <c r="I813" s="45"/>
      <c r="J813" s="45"/>
      <c r="K813" s="45"/>
      <c r="L813" s="45"/>
      <c r="M813" s="45"/>
      <c r="N813" s="45"/>
      <c r="O813" s="39">
        <f t="shared" si="524"/>
        <v>0</v>
      </c>
      <c r="P813" s="39">
        <f t="shared" si="525"/>
        <v>0</v>
      </c>
      <c r="Q813" s="45"/>
      <c r="R813" s="45"/>
      <c r="S813" s="45"/>
      <c r="T813" s="45"/>
      <c r="U813" s="45"/>
      <c r="V813" s="45"/>
    </row>
    <row r="814" spans="1:29" ht="15.75" customHeight="1">
      <c r="A814" s="56"/>
      <c r="B814" s="42" t="s">
        <v>542</v>
      </c>
      <c r="C814" s="34">
        <v>57.02</v>
      </c>
      <c r="D814" s="50">
        <f t="shared" ref="D814:V814" si="572">D815+D816</f>
        <v>0</v>
      </c>
      <c r="E814" s="50">
        <f t="shared" si="572"/>
        <v>1450</v>
      </c>
      <c r="F814" s="50">
        <f t="shared" si="572"/>
        <v>2012</v>
      </c>
      <c r="G814" s="50">
        <f t="shared" si="572"/>
        <v>2011</v>
      </c>
      <c r="H814" s="50">
        <f t="shared" si="572"/>
        <v>2650</v>
      </c>
      <c r="I814" s="50">
        <f t="shared" si="572"/>
        <v>2650</v>
      </c>
      <c r="J814" s="50">
        <f t="shared" si="572"/>
        <v>2650</v>
      </c>
      <c r="K814" s="50">
        <f t="shared" si="572"/>
        <v>1050</v>
      </c>
      <c r="L814" s="50">
        <f t="shared" si="572"/>
        <v>1050</v>
      </c>
      <c r="M814" s="50">
        <f t="shared" si="572"/>
        <v>550</v>
      </c>
      <c r="N814" s="50">
        <f t="shared" si="572"/>
        <v>0</v>
      </c>
      <c r="O814" s="39">
        <f t="shared" si="524"/>
        <v>2650</v>
      </c>
      <c r="P814" s="39">
        <f t="shared" si="525"/>
        <v>0</v>
      </c>
      <c r="Q814" s="50">
        <f t="shared" ref="Q814" si="573">Q815+Q816</f>
        <v>2650</v>
      </c>
      <c r="R814" s="50">
        <f t="shared" si="572"/>
        <v>2650</v>
      </c>
      <c r="S814" s="50">
        <f t="shared" si="572"/>
        <v>2650</v>
      </c>
      <c r="T814" s="50">
        <f t="shared" si="572"/>
        <v>2650</v>
      </c>
      <c r="U814" s="50">
        <f t="shared" si="572"/>
        <v>2650</v>
      </c>
      <c r="V814" s="50">
        <f t="shared" si="572"/>
        <v>2650</v>
      </c>
      <c r="Y814" s="154"/>
      <c r="Z814" s="154"/>
      <c r="AA814" s="155"/>
      <c r="AB814" s="154"/>
    </row>
    <row r="815" spans="1:29" ht="19.5" customHeight="1">
      <c r="A815" s="56"/>
      <c r="B815" s="42" t="s">
        <v>272</v>
      </c>
      <c r="C815" s="43" t="s">
        <v>410</v>
      </c>
      <c r="D815" s="44"/>
      <c r="E815" s="45">
        <v>150</v>
      </c>
      <c r="F815" s="45">
        <v>91</v>
      </c>
      <c r="G815" s="45">
        <v>91</v>
      </c>
      <c r="H815" s="45">
        <v>150</v>
      </c>
      <c r="I815" s="45">
        <v>150</v>
      </c>
      <c r="J815" s="45">
        <v>150</v>
      </c>
      <c r="K815" s="45">
        <v>50</v>
      </c>
      <c r="L815" s="45">
        <v>50</v>
      </c>
      <c r="M815" s="45">
        <v>50</v>
      </c>
      <c r="N815" s="45">
        <v>0</v>
      </c>
      <c r="O815" s="39">
        <f t="shared" si="524"/>
        <v>150</v>
      </c>
      <c r="P815" s="39">
        <f t="shared" si="525"/>
        <v>0</v>
      </c>
      <c r="Q815" s="45">
        <v>150</v>
      </c>
      <c r="R815" s="45">
        <v>150</v>
      </c>
      <c r="S815" s="45">
        <v>150</v>
      </c>
      <c r="T815" s="45">
        <v>150</v>
      </c>
      <c r="U815" s="45">
        <v>150</v>
      </c>
      <c r="V815" s="45">
        <v>150</v>
      </c>
      <c r="Y815" s="154"/>
      <c r="Z815" s="156"/>
      <c r="AA815" s="155"/>
      <c r="AB815" s="154"/>
      <c r="AC815" s="87"/>
    </row>
    <row r="816" spans="1:29" ht="17.25" customHeight="1">
      <c r="A816" s="56"/>
      <c r="B816" s="42" t="s">
        <v>543</v>
      </c>
      <c r="C816" s="43" t="s">
        <v>443</v>
      </c>
      <c r="D816" s="44"/>
      <c r="E816" s="45">
        <v>1300</v>
      </c>
      <c r="F816" s="45">
        <v>1921</v>
      </c>
      <c r="G816" s="45">
        <v>1920</v>
      </c>
      <c r="H816" s="45">
        <v>2500</v>
      </c>
      <c r="I816" s="45">
        <v>2500</v>
      </c>
      <c r="J816" s="45">
        <v>2500</v>
      </c>
      <c r="K816" s="45">
        <v>1000</v>
      </c>
      <c r="L816" s="45">
        <v>1000</v>
      </c>
      <c r="M816" s="45">
        <v>500</v>
      </c>
      <c r="N816" s="45">
        <v>0</v>
      </c>
      <c r="O816" s="39">
        <f t="shared" si="524"/>
        <v>2500</v>
      </c>
      <c r="P816" s="39">
        <f t="shared" si="525"/>
        <v>0</v>
      </c>
      <c r="Q816" s="45">
        <v>2500</v>
      </c>
      <c r="R816" s="45">
        <v>2500</v>
      </c>
      <c r="S816" s="45">
        <v>2500</v>
      </c>
      <c r="T816" s="45">
        <v>2500</v>
      </c>
      <c r="U816" s="45">
        <v>2500</v>
      </c>
      <c r="V816" s="45">
        <v>2500</v>
      </c>
      <c r="Y816" s="154">
        <f>19214-23441</f>
        <v>-4227</v>
      </c>
      <c r="Z816" s="156"/>
      <c r="AA816" s="155"/>
      <c r="AB816" s="154"/>
      <c r="AC816" s="87"/>
    </row>
    <row r="817" spans="1:29" ht="12.75" customHeight="1">
      <c r="A817" s="56"/>
      <c r="B817" s="41" t="s">
        <v>257</v>
      </c>
      <c r="C817" s="43"/>
      <c r="D817" s="98">
        <f>D818+D822+D823</f>
        <v>5577</v>
      </c>
      <c r="E817" s="98">
        <f t="shared" ref="E817:V817" si="574">E818+E822+E823</f>
        <v>29089</v>
      </c>
      <c r="F817" s="98">
        <f t="shared" si="574"/>
        <v>31308.1</v>
      </c>
      <c r="G817" s="98">
        <f t="shared" si="574"/>
        <v>9313</v>
      </c>
      <c r="H817" s="98">
        <f t="shared" si="574"/>
        <v>32782</v>
      </c>
      <c r="I817" s="98">
        <f t="shared" si="574"/>
        <v>30890</v>
      </c>
      <c r="J817" s="98">
        <f t="shared" si="574"/>
        <v>30890</v>
      </c>
      <c r="K817" s="98">
        <f t="shared" si="574"/>
        <v>10156</v>
      </c>
      <c r="L817" s="98">
        <f t="shared" si="574"/>
        <v>14700</v>
      </c>
      <c r="M817" s="98">
        <f t="shared" si="574"/>
        <v>4467</v>
      </c>
      <c r="N817" s="98">
        <f t="shared" si="574"/>
        <v>1567</v>
      </c>
      <c r="O817" s="39">
        <f t="shared" si="524"/>
        <v>30890</v>
      </c>
      <c r="P817" s="39">
        <f t="shared" si="525"/>
        <v>0</v>
      </c>
      <c r="Q817" s="98">
        <f t="shared" ref="Q817" si="575">Q818+Q822+Q823</f>
        <v>0</v>
      </c>
      <c r="R817" s="98">
        <f t="shared" si="574"/>
        <v>0</v>
      </c>
      <c r="S817" s="98">
        <f t="shared" si="574"/>
        <v>0</v>
      </c>
      <c r="T817" s="98">
        <f t="shared" si="574"/>
        <v>0</v>
      </c>
      <c r="U817" s="98">
        <f t="shared" si="574"/>
        <v>0</v>
      </c>
      <c r="V817" s="98">
        <f t="shared" si="574"/>
        <v>0</v>
      </c>
      <c r="Y817" s="154"/>
      <c r="Z817" s="156">
        <f>H833+H849+H854+H859+H865+H877+H883</f>
        <v>12413</v>
      </c>
      <c r="AA817" s="155"/>
      <c r="AB817" s="154">
        <f>9443-12413</f>
        <v>-2970</v>
      </c>
      <c r="AC817" s="87"/>
    </row>
    <row r="818" spans="1:29" ht="15" customHeight="1">
      <c r="A818" s="56"/>
      <c r="B818" s="42" t="s">
        <v>266</v>
      </c>
      <c r="C818" s="34">
        <v>58</v>
      </c>
      <c r="D818" s="63">
        <f t="shared" ref="D818:V818" si="576">D829+D835+D841+D846+D851+D856+D861+D867+D873+D879</f>
        <v>5435</v>
      </c>
      <c r="E818" s="63">
        <f t="shared" si="576"/>
        <v>28871</v>
      </c>
      <c r="F818" s="63">
        <f t="shared" si="576"/>
        <v>30708</v>
      </c>
      <c r="G818" s="63">
        <f t="shared" si="576"/>
        <v>8811</v>
      </c>
      <c r="H818" s="63">
        <f t="shared" si="576"/>
        <v>23441</v>
      </c>
      <c r="I818" s="63">
        <f t="shared" si="576"/>
        <v>23441</v>
      </c>
      <c r="J818" s="63">
        <f t="shared" si="576"/>
        <v>23441</v>
      </c>
      <c r="K818" s="63">
        <f t="shared" si="576"/>
        <v>8089</v>
      </c>
      <c r="L818" s="63">
        <f t="shared" si="576"/>
        <v>10285</v>
      </c>
      <c r="M818" s="63">
        <f t="shared" si="576"/>
        <v>3500</v>
      </c>
      <c r="N818" s="63">
        <f t="shared" si="576"/>
        <v>1567</v>
      </c>
      <c r="O818" s="39">
        <f t="shared" si="524"/>
        <v>23441</v>
      </c>
      <c r="P818" s="39">
        <f t="shared" si="525"/>
        <v>0</v>
      </c>
      <c r="Q818" s="63">
        <f t="shared" ref="Q818" si="577">Q829+Q835+Q841+Q846+Q851+Q856+Q861+Q867+Q873+Q879</f>
        <v>0</v>
      </c>
      <c r="R818" s="63">
        <f t="shared" si="576"/>
        <v>0</v>
      </c>
      <c r="S818" s="63">
        <f t="shared" si="576"/>
        <v>0</v>
      </c>
      <c r="T818" s="63">
        <f t="shared" si="576"/>
        <v>0</v>
      </c>
      <c r="U818" s="63">
        <f t="shared" si="576"/>
        <v>0</v>
      </c>
      <c r="V818" s="63">
        <f t="shared" si="576"/>
        <v>0</v>
      </c>
      <c r="Z818" s="87">
        <f>I834+I850+I855+I860+I866+I878+I884</f>
        <v>8039</v>
      </c>
      <c r="AB818" s="6">
        <f>7415-8039</f>
        <v>-624</v>
      </c>
    </row>
    <row r="819" spans="1:29" ht="0.75" customHeight="1">
      <c r="A819" s="56"/>
      <c r="B819" s="42" t="s">
        <v>544</v>
      </c>
      <c r="C819" s="43" t="s">
        <v>419</v>
      </c>
      <c r="D819" s="44"/>
      <c r="E819" s="45"/>
      <c r="F819" s="45"/>
      <c r="G819" s="45"/>
      <c r="H819" s="45"/>
      <c r="I819" s="45"/>
      <c r="J819" s="45"/>
      <c r="K819" s="45"/>
      <c r="L819" s="45"/>
      <c r="M819" s="45"/>
      <c r="N819" s="45"/>
      <c r="O819" s="39">
        <f t="shared" si="524"/>
        <v>0</v>
      </c>
      <c r="P819" s="39">
        <f t="shared" si="525"/>
        <v>0</v>
      </c>
      <c r="Q819" s="45"/>
      <c r="R819" s="45"/>
      <c r="S819" s="45"/>
      <c r="T819" s="45"/>
      <c r="U819" s="45"/>
      <c r="V819" s="45"/>
    </row>
    <row r="820" spans="1:29" ht="14.25" hidden="1" customHeight="1">
      <c r="A820" s="56"/>
      <c r="B820" s="42" t="s">
        <v>420</v>
      </c>
      <c r="C820" s="43" t="s">
        <v>421</v>
      </c>
      <c r="D820" s="44"/>
      <c r="E820" s="45"/>
      <c r="F820" s="45"/>
      <c r="G820" s="45"/>
      <c r="H820" s="45"/>
      <c r="I820" s="45"/>
      <c r="J820" s="45"/>
      <c r="K820" s="45"/>
      <c r="L820" s="45"/>
      <c r="M820" s="45"/>
      <c r="N820" s="45"/>
      <c r="O820" s="39">
        <f t="shared" si="524"/>
        <v>0</v>
      </c>
      <c r="P820" s="39">
        <f t="shared" si="525"/>
        <v>0</v>
      </c>
      <c r="Q820" s="45"/>
      <c r="R820" s="45"/>
      <c r="S820" s="45"/>
      <c r="T820" s="45"/>
      <c r="U820" s="45"/>
      <c r="V820" s="45"/>
    </row>
    <row r="821" spans="1:29" ht="18" hidden="1" customHeight="1">
      <c r="A821" s="56"/>
      <c r="B821" s="42" t="s">
        <v>422</v>
      </c>
      <c r="C821" s="43" t="s">
        <v>423</v>
      </c>
      <c r="D821" s="44"/>
      <c r="E821" s="45"/>
      <c r="F821" s="45"/>
      <c r="G821" s="45"/>
      <c r="H821" s="45"/>
      <c r="I821" s="45"/>
      <c r="J821" s="45"/>
      <c r="K821" s="45"/>
      <c r="L821" s="45"/>
      <c r="M821" s="45"/>
      <c r="N821" s="45"/>
      <c r="O821" s="39">
        <f t="shared" si="524"/>
        <v>0</v>
      </c>
      <c r="P821" s="39">
        <f t="shared" si="525"/>
        <v>0</v>
      </c>
      <c r="Q821" s="45"/>
      <c r="R821" s="45"/>
      <c r="S821" s="45"/>
      <c r="T821" s="45"/>
      <c r="U821" s="45"/>
      <c r="V821" s="45"/>
    </row>
    <row r="822" spans="1:29" ht="14.25" hidden="1" customHeight="1">
      <c r="A822" s="56"/>
      <c r="B822" s="42" t="s">
        <v>266</v>
      </c>
      <c r="C822" s="34" t="s">
        <v>545</v>
      </c>
      <c r="D822" s="44"/>
      <c r="E822" s="45"/>
      <c r="F822" s="45"/>
      <c r="G822" s="45"/>
      <c r="H822" s="45"/>
      <c r="I822" s="45"/>
      <c r="J822" s="45"/>
      <c r="K822" s="45"/>
      <c r="L822" s="45"/>
      <c r="M822" s="45"/>
      <c r="N822" s="45"/>
      <c r="O822" s="39">
        <f t="shared" si="524"/>
        <v>0</v>
      </c>
      <c r="P822" s="39">
        <f t="shared" si="525"/>
        <v>0</v>
      </c>
      <c r="Q822" s="45"/>
      <c r="R822" s="45"/>
      <c r="S822" s="45"/>
      <c r="T822" s="45"/>
      <c r="U822" s="45"/>
      <c r="V822" s="45"/>
    </row>
    <row r="823" spans="1:29" ht="15" customHeight="1">
      <c r="A823" s="56"/>
      <c r="B823" s="42" t="s">
        <v>310</v>
      </c>
      <c r="C823" s="34">
        <v>70</v>
      </c>
      <c r="D823" s="44">
        <v>142</v>
      </c>
      <c r="E823" s="45">
        <v>218</v>
      </c>
      <c r="F823" s="45">
        <v>600.1</v>
      </c>
      <c r="G823" s="45">
        <v>502</v>
      </c>
      <c r="H823" s="45">
        <f>1384+2471+5486</f>
        <v>9341</v>
      </c>
      <c r="I823" s="59">
        <f>12+2471-520+5486</f>
        <v>7449</v>
      </c>
      <c r="J823" s="59">
        <f>12+2471-520+5486</f>
        <v>7449</v>
      </c>
      <c r="K823" s="45">
        <f>1951+104+12</f>
        <v>2067</v>
      </c>
      <c r="L823" s="45">
        <v>4415</v>
      </c>
      <c r="M823" s="45">
        <v>967</v>
      </c>
      <c r="N823" s="45">
        <v>0</v>
      </c>
      <c r="O823" s="39">
        <f t="shared" si="524"/>
        <v>7449</v>
      </c>
      <c r="P823" s="39">
        <f t="shared" si="525"/>
        <v>0</v>
      </c>
      <c r="Q823" s="45"/>
      <c r="R823" s="45"/>
      <c r="S823" s="45"/>
      <c r="T823" s="45"/>
      <c r="U823" s="45"/>
      <c r="V823" s="45"/>
    </row>
    <row r="824" spans="1:29" ht="0.75" customHeight="1">
      <c r="A824" s="56"/>
      <c r="B824" s="42" t="s">
        <v>311</v>
      </c>
      <c r="C824" s="43" t="s">
        <v>312</v>
      </c>
      <c r="D824" s="44"/>
      <c r="E824" s="45"/>
      <c r="F824" s="45"/>
      <c r="G824" s="45"/>
      <c r="H824" s="45"/>
      <c r="I824" s="45"/>
      <c r="J824" s="45"/>
      <c r="K824" s="45"/>
      <c r="L824" s="45"/>
      <c r="M824" s="45"/>
      <c r="N824" s="45"/>
      <c r="O824" s="39">
        <f t="shared" si="524"/>
        <v>0</v>
      </c>
      <c r="P824" s="39">
        <f t="shared" si="525"/>
        <v>0</v>
      </c>
      <c r="Q824" s="45"/>
      <c r="R824" s="45"/>
      <c r="S824" s="45"/>
      <c r="T824" s="45"/>
      <c r="U824" s="45"/>
      <c r="V824" s="45"/>
    </row>
    <row r="825" spans="1:29" ht="21" hidden="1" customHeight="1">
      <c r="A825" s="56"/>
      <c r="B825" s="42" t="s">
        <v>394</v>
      </c>
      <c r="C825" s="43" t="s">
        <v>314</v>
      </c>
      <c r="D825" s="44"/>
      <c r="E825" s="45"/>
      <c r="F825" s="45"/>
      <c r="G825" s="45"/>
      <c r="H825" s="45"/>
      <c r="I825" s="45"/>
      <c r="J825" s="45"/>
      <c r="K825" s="45"/>
      <c r="L825" s="45"/>
      <c r="M825" s="45"/>
      <c r="N825" s="45"/>
      <c r="O825" s="39">
        <f t="shared" si="524"/>
        <v>0</v>
      </c>
      <c r="P825" s="39">
        <f t="shared" si="525"/>
        <v>0</v>
      </c>
      <c r="Q825" s="45"/>
      <c r="R825" s="45"/>
      <c r="S825" s="45"/>
      <c r="T825" s="45"/>
      <c r="U825" s="45"/>
      <c r="V825" s="45"/>
    </row>
    <row r="826" spans="1:29" ht="21" hidden="1" customHeight="1">
      <c r="A826" s="56"/>
      <c r="B826" s="42" t="s">
        <v>546</v>
      </c>
      <c r="C826" s="43" t="s">
        <v>316</v>
      </c>
      <c r="D826" s="44"/>
      <c r="E826" s="45"/>
      <c r="F826" s="45"/>
      <c r="G826" s="45"/>
      <c r="H826" s="45"/>
      <c r="I826" s="45"/>
      <c r="J826" s="45"/>
      <c r="K826" s="45"/>
      <c r="L826" s="45"/>
      <c r="M826" s="45"/>
      <c r="N826" s="45"/>
      <c r="O826" s="39">
        <f t="shared" si="524"/>
        <v>0</v>
      </c>
      <c r="P826" s="39">
        <f t="shared" si="525"/>
        <v>0</v>
      </c>
      <c r="Q826" s="45"/>
      <c r="R826" s="45"/>
      <c r="S826" s="45"/>
      <c r="T826" s="45"/>
      <c r="U826" s="45"/>
      <c r="V826" s="45"/>
    </row>
    <row r="827" spans="1:29" ht="21" hidden="1" customHeight="1">
      <c r="A827" s="56"/>
      <c r="B827" s="42" t="s">
        <v>317</v>
      </c>
      <c r="C827" s="43" t="s">
        <v>318</v>
      </c>
      <c r="D827" s="44"/>
      <c r="E827" s="45"/>
      <c r="F827" s="45"/>
      <c r="G827" s="45"/>
      <c r="H827" s="45"/>
      <c r="I827" s="45"/>
      <c r="J827" s="45"/>
      <c r="K827" s="45"/>
      <c r="L827" s="45"/>
      <c r="M827" s="45"/>
      <c r="N827" s="45"/>
      <c r="O827" s="39">
        <f t="shared" si="524"/>
        <v>0</v>
      </c>
      <c r="P827" s="39">
        <f t="shared" si="525"/>
        <v>0</v>
      </c>
      <c r="Q827" s="45"/>
      <c r="R827" s="45"/>
      <c r="S827" s="45"/>
      <c r="T827" s="45"/>
      <c r="U827" s="45"/>
      <c r="V827" s="45"/>
    </row>
    <row r="828" spans="1:29" ht="21" hidden="1" customHeight="1">
      <c r="A828" s="56"/>
      <c r="B828" s="42" t="s">
        <v>319</v>
      </c>
      <c r="C828" s="43">
        <v>71.03</v>
      </c>
      <c r="D828" s="44"/>
      <c r="E828" s="45"/>
      <c r="F828" s="45"/>
      <c r="G828" s="45"/>
      <c r="H828" s="45"/>
      <c r="I828" s="45"/>
      <c r="J828" s="45"/>
      <c r="K828" s="45"/>
      <c r="L828" s="45"/>
      <c r="M828" s="45"/>
      <c r="N828" s="45"/>
      <c r="O828" s="39">
        <f t="shared" si="524"/>
        <v>0</v>
      </c>
      <c r="P828" s="39">
        <f t="shared" si="525"/>
        <v>0</v>
      </c>
      <c r="Q828" s="45"/>
      <c r="R828" s="45"/>
      <c r="S828" s="45"/>
      <c r="T828" s="45"/>
      <c r="U828" s="45"/>
      <c r="V828" s="45"/>
    </row>
    <row r="829" spans="1:29" ht="30" customHeight="1">
      <c r="A829" s="56"/>
      <c r="B829" s="127" t="s">
        <v>547</v>
      </c>
      <c r="C829" s="128" t="s">
        <v>536</v>
      </c>
      <c r="D829" s="129">
        <f t="shared" ref="D829:V830" si="578">D830</f>
        <v>1344</v>
      </c>
      <c r="E829" s="129">
        <f t="shared" si="578"/>
        <v>2990</v>
      </c>
      <c r="F829" s="129">
        <f t="shared" si="578"/>
        <v>2990</v>
      </c>
      <c r="G829" s="129">
        <f t="shared" si="578"/>
        <v>1635</v>
      </c>
      <c r="H829" s="129">
        <f t="shared" si="578"/>
        <v>3555</v>
      </c>
      <c r="I829" s="129">
        <f t="shared" si="578"/>
        <v>3555</v>
      </c>
      <c r="J829" s="129">
        <f t="shared" si="578"/>
        <v>3555</v>
      </c>
      <c r="K829" s="129">
        <f t="shared" si="578"/>
        <v>910</v>
      </c>
      <c r="L829" s="129">
        <f t="shared" si="578"/>
        <v>910</v>
      </c>
      <c r="M829" s="129">
        <f t="shared" si="578"/>
        <v>868</v>
      </c>
      <c r="N829" s="129">
        <f t="shared" si="578"/>
        <v>867</v>
      </c>
      <c r="O829" s="39">
        <f t="shared" si="524"/>
        <v>3555</v>
      </c>
      <c r="P829" s="39">
        <f t="shared" si="525"/>
        <v>0</v>
      </c>
      <c r="Q829" s="129">
        <f t="shared" si="578"/>
        <v>0</v>
      </c>
      <c r="R829" s="129">
        <f t="shared" si="578"/>
        <v>0</v>
      </c>
      <c r="S829" s="129">
        <f t="shared" si="578"/>
        <v>0</v>
      </c>
      <c r="T829" s="129">
        <f t="shared" si="578"/>
        <v>0</v>
      </c>
      <c r="U829" s="129">
        <f t="shared" si="578"/>
        <v>0</v>
      </c>
      <c r="V829" s="129">
        <f t="shared" si="578"/>
        <v>0</v>
      </c>
      <c r="X829" s="157"/>
      <c r="Y829" s="87"/>
      <c r="Z829" s="87">
        <f>Z814+AC814</f>
        <v>0</v>
      </c>
    </row>
    <row r="830" spans="1:29" ht="21" customHeight="1">
      <c r="A830" s="56"/>
      <c r="B830" s="42" t="s">
        <v>257</v>
      </c>
      <c r="C830" s="117"/>
      <c r="D830" s="63">
        <f t="shared" si="578"/>
        <v>1344</v>
      </c>
      <c r="E830" s="63">
        <f t="shared" si="578"/>
        <v>2990</v>
      </c>
      <c r="F830" s="63">
        <f t="shared" si="578"/>
        <v>2990</v>
      </c>
      <c r="G830" s="63">
        <f t="shared" si="578"/>
        <v>1635</v>
      </c>
      <c r="H830" s="63">
        <f t="shared" si="578"/>
        <v>3555</v>
      </c>
      <c r="I830" s="63">
        <f t="shared" si="578"/>
        <v>3555</v>
      </c>
      <c r="J830" s="63">
        <f t="shared" si="578"/>
        <v>3555</v>
      </c>
      <c r="K830" s="63">
        <f t="shared" si="578"/>
        <v>910</v>
      </c>
      <c r="L830" s="63">
        <f t="shared" si="578"/>
        <v>910</v>
      </c>
      <c r="M830" s="63">
        <f t="shared" si="578"/>
        <v>868</v>
      </c>
      <c r="N830" s="63">
        <f t="shared" si="578"/>
        <v>867</v>
      </c>
      <c r="O830" s="39">
        <f t="shared" si="524"/>
        <v>3555</v>
      </c>
      <c r="P830" s="39">
        <f t="shared" si="525"/>
        <v>0</v>
      </c>
      <c r="Q830" s="63">
        <f t="shared" si="578"/>
        <v>0</v>
      </c>
      <c r="R830" s="63">
        <f t="shared" si="578"/>
        <v>0</v>
      </c>
      <c r="S830" s="63">
        <f t="shared" si="578"/>
        <v>0</v>
      </c>
      <c r="T830" s="63">
        <f t="shared" si="578"/>
        <v>0</v>
      </c>
      <c r="U830" s="63">
        <f t="shared" si="578"/>
        <v>0</v>
      </c>
      <c r="V830" s="63">
        <f t="shared" si="578"/>
        <v>0</v>
      </c>
      <c r="Y830" s="87"/>
      <c r="Z830" s="87"/>
      <c r="AB830" s="87"/>
    </row>
    <row r="831" spans="1:29" ht="25.5" customHeight="1">
      <c r="A831" s="56"/>
      <c r="B831" s="31" t="s">
        <v>291</v>
      </c>
      <c r="C831" s="43">
        <v>58</v>
      </c>
      <c r="D831" s="63">
        <f t="shared" ref="D831:V831" si="579">D832+D833+D834</f>
        <v>1344</v>
      </c>
      <c r="E831" s="63">
        <f t="shared" si="579"/>
        <v>2990</v>
      </c>
      <c r="F831" s="63">
        <f t="shared" si="579"/>
        <v>2990</v>
      </c>
      <c r="G831" s="63">
        <f t="shared" si="579"/>
        <v>1635</v>
      </c>
      <c r="H831" s="63">
        <f t="shared" si="579"/>
        <v>3555</v>
      </c>
      <c r="I831" s="63">
        <f t="shared" si="579"/>
        <v>3555</v>
      </c>
      <c r="J831" s="63">
        <f t="shared" si="579"/>
        <v>3555</v>
      </c>
      <c r="K831" s="63">
        <f t="shared" si="579"/>
        <v>910</v>
      </c>
      <c r="L831" s="63">
        <f t="shared" si="579"/>
        <v>910</v>
      </c>
      <c r="M831" s="63">
        <f t="shared" si="579"/>
        <v>868</v>
      </c>
      <c r="N831" s="63">
        <f t="shared" si="579"/>
        <v>867</v>
      </c>
      <c r="O831" s="39">
        <f t="shared" si="524"/>
        <v>3555</v>
      </c>
      <c r="P831" s="39">
        <f t="shared" si="525"/>
        <v>0</v>
      </c>
      <c r="Q831" s="63">
        <f t="shared" ref="Q831" si="580">Q832+Q833+Q834</f>
        <v>0</v>
      </c>
      <c r="R831" s="63">
        <f t="shared" si="579"/>
        <v>0</v>
      </c>
      <c r="S831" s="63">
        <f t="shared" si="579"/>
        <v>0</v>
      </c>
      <c r="T831" s="63">
        <f t="shared" si="579"/>
        <v>0</v>
      </c>
      <c r="U831" s="63">
        <f t="shared" si="579"/>
        <v>0</v>
      </c>
      <c r="V831" s="63">
        <f t="shared" si="579"/>
        <v>0</v>
      </c>
      <c r="Y831" s="87"/>
      <c r="Z831" s="87"/>
    </row>
    <row r="832" spans="1:29" ht="15" customHeight="1">
      <c r="A832" s="56"/>
      <c r="B832" s="42" t="s">
        <v>294</v>
      </c>
      <c r="C832" s="43" t="s">
        <v>303</v>
      </c>
      <c r="D832" s="44">
        <v>209</v>
      </c>
      <c r="E832" s="45">
        <v>465</v>
      </c>
      <c r="F832" s="45">
        <v>465</v>
      </c>
      <c r="G832" s="45">
        <v>254</v>
      </c>
      <c r="H832" s="45">
        <v>553</v>
      </c>
      <c r="I832" s="45">
        <v>553</v>
      </c>
      <c r="J832" s="45">
        <v>553</v>
      </c>
      <c r="K832" s="45">
        <v>140</v>
      </c>
      <c r="L832" s="45">
        <v>140</v>
      </c>
      <c r="M832" s="45">
        <v>137</v>
      </c>
      <c r="N832" s="45">
        <v>136</v>
      </c>
      <c r="O832" s="39">
        <f t="shared" si="524"/>
        <v>553</v>
      </c>
      <c r="P832" s="39">
        <f t="shared" si="525"/>
        <v>0</v>
      </c>
      <c r="Q832" s="45">
        <v>0</v>
      </c>
      <c r="R832" s="45">
        <v>0</v>
      </c>
      <c r="S832" s="45">
        <v>0</v>
      </c>
      <c r="T832" s="45">
        <v>0</v>
      </c>
      <c r="U832" s="45">
        <v>0</v>
      </c>
      <c r="V832" s="45">
        <v>0</v>
      </c>
      <c r="Y832" s="87"/>
      <c r="Z832" s="87"/>
    </row>
    <row r="833" spans="1:27" ht="17.25" customHeight="1">
      <c r="A833" s="56"/>
      <c r="B833" s="42" t="s">
        <v>297</v>
      </c>
      <c r="C833" s="43" t="s">
        <v>304</v>
      </c>
      <c r="D833" s="44">
        <v>1135</v>
      </c>
      <c r="E833" s="45">
        <v>2525</v>
      </c>
      <c r="F833" s="45">
        <v>2525</v>
      </c>
      <c r="G833" s="45">
        <v>1381</v>
      </c>
      <c r="H833" s="45">
        <v>3002</v>
      </c>
      <c r="I833" s="45">
        <v>3002</v>
      </c>
      <c r="J833" s="45">
        <v>3002</v>
      </c>
      <c r="K833" s="45">
        <v>770</v>
      </c>
      <c r="L833" s="45">
        <v>770</v>
      </c>
      <c r="M833" s="45">
        <v>731</v>
      </c>
      <c r="N833" s="45">
        <v>731</v>
      </c>
      <c r="O833" s="39">
        <f t="shared" si="524"/>
        <v>3002</v>
      </c>
      <c r="P833" s="39">
        <f t="shared" si="525"/>
        <v>0</v>
      </c>
      <c r="Q833" s="45">
        <v>0</v>
      </c>
      <c r="R833" s="45">
        <v>0</v>
      </c>
      <c r="S833" s="45">
        <v>0</v>
      </c>
      <c r="T833" s="45">
        <v>0</v>
      </c>
      <c r="U833" s="45">
        <v>0</v>
      </c>
      <c r="V833" s="45">
        <v>0</v>
      </c>
    </row>
    <row r="834" spans="1:27" ht="17.25" customHeight="1">
      <c r="A834" s="56"/>
      <c r="B834" s="42" t="s">
        <v>300</v>
      </c>
      <c r="C834" s="43" t="s">
        <v>305</v>
      </c>
      <c r="D834" s="44">
        <v>0</v>
      </c>
      <c r="E834" s="45">
        <v>0</v>
      </c>
      <c r="F834" s="45"/>
      <c r="G834" s="45">
        <v>0</v>
      </c>
      <c r="H834" s="45">
        <v>0</v>
      </c>
      <c r="I834" s="45">
        <v>0</v>
      </c>
      <c r="J834" s="45">
        <v>0</v>
      </c>
      <c r="K834" s="45">
        <v>0</v>
      </c>
      <c r="L834" s="45">
        <v>0</v>
      </c>
      <c r="M834" s="45">
        <v>0</v>
      </c>
      <c r="N834" s="45">
        <v>0</v>
      </c>
      <c r="O834" s="39">
        <f t="shared" si="524"/>
        <v>0</v>
      </c>
      <c r="P834" s="39">
        <f t="shared" si="525"/>
        <v>0</v>
      </c>
      <c r="Q834" s="45">
        <v>0</v>
      </c>
      <c r="R834" s="45">
        <v>0</v>
      </c>
      <c r="S834" s="45">
        <v>0</v>
      </c>
      <c r="T834" s="45">
        <v>0</v>
      </c>
      <c r="U834" s="45">
        <v>0</v>
      </c>
      <c r="V834" s="45">
        <v>0</v>
      </c>
    </row>
    <row r="835" spans="1:27" ht="30" hidden="1" customHeight="1">
      <c r="A835" s="56"/>
      <c r="B835" s="127" t="s">
        <v>548</v>
      </c>
      <c r="C835" s="114" t="s">
        <v>536</v>
      </c>
      <c r="D835" s="44"/>
      <c r="E835" s="115">
        <f t="shared" ref="E835:E836" si="581">E836</f>
        <v>0</v>
      </c>
      <c r="F835" s="45"/>
      <c r="G835" s="45"/>
      <c r="H835" s="45"/>
      <c r="I835" s="45"/>
      <c r="J835" s="45"/>
      <c r="K835" s="45"/>
      <c r="L835" s="45"/>
      <c r="M835" s="45"/>
      <c r="N835" s="45"/>
      <c r="O835" s="39">
        <f t="shared" si="524"/>
        <v>0</v>
      </c>
      <c r="P835" s="39">
        <f t="shared" si="525"/>
        <v>0</v>
      </c>
      <c r="Q835" s="45"/>
      <c r="R835" s="45"/>
      <c r="S835" s="45"/>
      <c r="T835" s="45"/>
      <c r="U835" s="45"/>
      <c r="V835" s="45"/>
    </row>
    <row r="836" spans="1:27" ht="21" hidden="1" customHeight="1">
      <c r="A836" s="56"/>
      <c r="B836" s="42" t="s">
        <v>257</v>
      </c>
      <c r="C836" s="117"/>
      <c r="D836" s="44"/>
      <c r="E836" s="63">
        <f t="shared" si="581"/>
        <v>0</v>
      </c>
      <c r="F836" s="45"/>
      <c r="G836" s="45"/>
      <c r="H836" s="45"/>
      <c r="I836" s="45"/>
      <c r="J836" s="45"/>
      <c r="K836" s="45"/>
      <c r="L836" s="45"/>
      <c r="M836" s="45"/>
      <c r="N836" s="45"/>
      <c r="O836" s="39">
        <f t="shared" si="524"/>
        <v>0</v>
      </c>
      <c r="P836" s="39">
        <f t="shared" si="525"/>
        <v>0</v>
      </c>
      <c r="Q836" s="45"/>
      <c r="R836" s="45"/>
      <c r="S836" s="45"/>
      <c r="T836" s="45"/>
      <c r="U836" s="45"/>
      <c r="V836" s="45"/>
    </row>
    <row r="837" spans="1:27" ht="27.75" hidden="1" customHeight="1">
      <c r="A837" s="56"/>
      <c r="B837" s="31" t="s">
        <v>291</v>
      </c>
      <c r="C837" s="43">
        <v>58</v>
      </c>
      <c r="D837" s="44"/>
      <c r="E837" s="63">
        <f t="shared" ref="E837" si="582">E838+E839+E840</f>
        <v>0</v>
      </c>
      <c r="F837" s="45"/>
      <c r="G837" s="45"/>
      <c r="H837" s="45"/>
      <c r="I837" s="45"/>
      <c r="J837" s="45"/>
      <c r="K837" s="45"/>
      <c r="L837" s="45"/>
      <c r="M837" s="45"/>
      <c r="N837" s="45"/>
      <c r="O837" s="39">
        <f t="shared" si="524"/>
        <v>0</v>
      </c>
      <c r="P837" s="39">
        <f t="shared" si="525"/>
        <v>0</v>
      </c>
      <c r="Q837" s="45"/>
      <c r="R837" s="45"/>
      <c r="S837" s="45"/>
      <c r="T837" s="45"/>
      <c r="U837" s="45"/>
      <c r="V837" s="45"/>
    </row>
    <row r="838" spans="1:27" ht="17.25" hidden="1" customHeight="1">
      <c r="A838" s="56"/>
      <c r="B838" s="42" t="s">
        <v>294</v>
      </c>
      <c r="C838" s="43" t="s">
        <v>549</v>
      </c>
      <c r="D838" s="44"/>
      <c r="E838" s="45"/>
      <c r="F838" s="45"/>
      <c r="G838" s="45"/>
      <c r="H838" s="45"/>
      <c r="I838" s="45"/>
      <c r="J838" s="45"/>
      <c r="K838" s="45"/>
      <c r="L838" s="45"/>
      <c r="M838" s="45"/>
      <c r="N838" s="45"/>
      <c r="O838" s="39">
        <f t="shared" si="524"/>
        <v>0</v>
      </c>
      <c r="P838" s="39">
        <f t="shared" si="525"/>
        <v>0</v>
      </c>
      <c r="Q838" s="45"/>
      <c r="R838" s="45"/>
      <c r="S838" s="45"/>
      <c r="T838" s="45"/>
      <c r="U838" s="45"/>
      <c r="V838" s="45"/>
    </row>
    <row r="839" spans="1:27" ht="17.25" hidden="1" customHeight="1">
      <c r="A839" s="56"/>
      <c r="B839" s="42" t="s">
        <v>297</v>
      </c>
      <c r="C839" s="43" t="s">
        <v>550</v>
      </c>
      <c r="D839" s="44"/>
      <c r="E839" s="45"/>
      <c r="F839" s="45"/>
      <c r="G839" s="45"/>
      <c r="H839" s="45"/>
      <c r="I839" s="45"/>
      <c r="J839" s="45"/>
      <c r="K839" s="45"/>
      <c r="L839" s="45"/>
      <c r="M839" s="45"/>
      <c r="N839" s="45"/>
      <c r="O839" s="39">
        <f t="shared" si="524"/>
        <v>0</v>
      </c>
      <c r="P839" s="39">
        <f t="shared" si="525"/>
        <v>0</v>
      </c>
      <c r="Q839" s="45"/>
      <c r="R839" s="45"/>
      <c r="S839" s="45"/>
      <c r="T839" s="45"/>
      <c r="U839" s="45"/>
      <c r="V839" s="45"/>
    </row>
    <row r="840" spans="1:27" ht="17.25" hidden="1" customHeight="1">
      <c r="A840" s="56"/>
      <c r="B840" s="42" t="s">
        <v>300</v>
      </c>
      <c r="C840" s="43" t="s">
        <v>551</v>
      </c>
      <c r="D840" s="44"/>
      <c r="E840" s="45"/>
      <c r="F840" s="45"/>
      <c r="G840" s="45"/>
      <c r="H840" s="45"/>
      <c r="I840" s="45"/>
      <c r="J840" s="45"/>
      <c r="K840" s="45"/>
      <c r="L840" s="45"/>
      <c r="M840" s="45"/>
      <c r="N840" s="45"/>
      <c r="O840" s="39">
        <f t="shared" si="524"/>
        <v>0</v>
      </c>
      <c r="P840" s="39">
        <f t="shared" si="525"/>
        <v>0</v>
      </c>
      <c r="Q840" s="45"/>
      <c r="R840" s="45"/>
      <c r="S840" s="45"/>
      <c r="T840" s="45"/>
      <c r="U840" s="45"/>
      <c r="V840" s="45"/>
    </row>
    <row r="841" spans="1:27" ht="32.25" hidden="1" customHeight="1">
      <c r="A841" s="56"/>
      <c r="B841" s="127" t="s">
        <v>552</v>
      </c>
      <c r="C841" s="128"/>
      <c r="D841" s="129">
        <f t="shared" ref="D841:V841" si="583">D842</f>
        <v>2278</v>
      </c>
      <c r="E841" s="129">
        <f t="shared" si="583"/>
        <v>128</v>
      </c>
      <c r="F841" s="129">
        <f t="shared" si="583"/>
        <v>128</v>
      </c>
      <c r="G841" s="129">
        <f t="shared" si="583"/>
        <v>96</v>
      </c>
      <c r="H841" s="129">
        <f t="shared" si="583"/>
        <v>0</v>
      </c>
      <c r="I841" s="129">
        <f t="shared" si="583"/>
        <v>0</v>
      </c>
      <c r="J841" s="129">
        <f t="shared" si="583"/>
        <v>0</v>
      </c>
      <c r="K841" s="129">
        <f t="shared" si="583"/>
        <v>0</v>
      </c>
      <c r="L841" s="129">
        <f t="shared" si="583"/>
        <v>0</v>
      </c>
      <c r="M841" s="129">
        <f t="shared" si="583"/>
        <v>0</v>
      </c>
      <c r="N841" s="129">
        <f t="shared" si="583"/>
        <v>0</v>
      </c>
      <c r="O841" s="39">
        <f t="shared" si="524"/>
        <v>0</v>
      </c>
      <c r="P841" s="39">
        <f t="shared" si="525"/>
        <v>0</v>
      </c>
      <c r="Q841" s="129">
        <f t="shared" si="583"/>
        <v>0</v>
      </c>
      <c r="R841" s="129">
        <f t="shared" si="583"/>
        <v>0</v>
      </c>
      <c r="S841" s="129">
        <f t="shared" si="583"/>
        <v>0</v>
      </c>
      <c r="T841" s="129">
        <f t="shared" si="583"/>
        <v>0</v>
      </c>
      <c r="U841" s="129">
        <f t="shared" si="583"/>
        <v>0</v>
      </c>
      <c r="V841" s="129">
        <f t="shared" si="583"/>
        <v>0</v>
      </c>
    </row>
    <row r="842" spans="1:27" ht="27.75" hidden="1" customHeight="1">
      <c r="A842" s="56"/>
      <c r="B842" s="31" t="s">
        <v>291</v>
      </c>
      <c r="C842" s="43">
        <v>58</v>
      </c>
      <c r="D842" s="63">
        <f t="shared" ref="D842:V842" si="584">D843+D844+D845</f>
        <v>2278</v>
      </c>
      <c r="E842" s="63">
        <f t="shared" si="584"/>
        <v>128</v>
      </c>
      <c r="F842" s="63">
        <f t="shared" si="584"/>
        <v>128</v>
      </c>
      <c r="G842" s="63">
        <f t="shared" si="584"/>
        <v>96</v>
      </c>
      <c r="H842" s="63">
        <f t="shared" si="584"/>
        <v>0</v>
      </c>
      <c r="I842" s="63">
        <f t="shared" si="584"/>
        <v>0</v>
      </c>
      <c r="J842" s="63">
        <f t="shared" si="584"/>
        <v>0</v>
      </c>
      <c r="K842" s="63">
        <f t="shared" si="584"/>
        <v>0</v>
      </c>
      <c r="L842" s="63">
        <f t="shared" si="584"/>
        <v>0</v>
      </c>
      <c r="M842" s="63">
        <f t="shared" si="584"/>
        <v>0</v>
      </c>
      <c r="N842" s="63">
        <f t="shared" si="584"/>
        <v>0</v>
      </c>
      <c r="O842" s="39">
        <f t="shared" si="524"/>
        <v>0</v>
      </c>
      <c r="P842" s="39">
        <f t="shared" si="525"/>
        <v>0</v>
      </c>
      <c r="Q842" s="63">
        <f t="shared" ref="Q842" si="585">Q843+Q844+Q845</f>
        <v>0</v>
      </c>
      <c r="R842" s="63">
        <f t="shared" si="584"/>
        <v>0</v>
      </c>
      <c r="S842" s="63">
        <f t="shared" si="584"/>
        <v>0</v>
      </c>
      <c r="T842" s="63">
        <f t="shared" si="584"/>
        <v>0</v>
      </c>
      <c r="U842" s="63">
        <f t="shared" si="584"/>
        <v>0</v>
      </c>
      <c r="V842" s="63">
        <f t="shared" si="584"/>
        <v>0</v>
      </c>
      <c r="AA842" s="87"/>
    </row>
    <row r="843" spans="1:27" ht="17.25" hidden="1" customHeight="1">
      <c r="A843" s="56"/>
      <c r="B843" s="42" t="s">
        <v>294</v>
      </c>
      <c r="C843" s="43" t="s">
        <v>295</v>
      </c>
      <c r="D843" s="44">
        <v>230</v>
      </c>
      <c r="E843" s="45">
        <v>1</v>
      </c>
      <c r="F843" s="45">
        <v>1</v>
      </c>
      <c r="G843" s="45"/>
      <c r="H843" s="45">
        <v>0</v>
      </c>
      <c r="I843" s="45"/>
      <c r="J843" s="45"/>
      <c r="K843" s="45"/>
      <c r="L843" s="45"/>
      <c r="M843" s="45"/>
      <c r="N843" s="45"/>
      <c r="O843" s="39">
        <f t="shared" ref="O843:O906" si="586">K843+L843+M843+N843</f>
        <v>0</v>
      </c>
      <c r="P843" s="39">
        <f t="shared" ref="P843:P906" si="587">I843-O843</f>
        <v>0</v>
      </c>
      <c r="Q843" s="45">
        <v>0</v>
      </c>
      <c r="R843" s="45">
        <v>0</v>
      </c>
      <c r="S843" s="45">
        <v>0</v>
      </c>
      <c r="T843" s="45">
        <v>0</v>
      </c>
      <c r="U843" s="45">
        <v>0</v>
      </c>
      <c r="V843" s="45">
        <v>0</v>
      </c>
    </row>
    <row r="844" spans="1:27" ht="15.75" hidden="1" customHeight="1">
      <c r="A844" s="56"/>
      <c r="B844" s="42" t="s">
        <v>297</v>
      </c>
      <c r="C844" s="43" t="s">
        <v>298</v>
      </c>
      <c r="D844" s="44">
        <v>1502</v>
      </c>
      <c r="E844" s="45">
        <v>3</v>
      </c>
      <c r="F844" s="45">
        <v>3</v>
      </c>
      <c r="G844" s="45"/>
      <c r="H844" s="45">
        <v>0</v>
      </c>
      <c r="I844" s="45"/>
      <c r="J844" s="45"/>
      <c r="K844" s="45"/>
      <c r="L844" s="45"/>
      <c r="M844" s="45"/>
      <c r="N844" s="45"/>
      <c r="O844" s="39">
        <f t="shared" si="586"/>
        <v>0</v>
      </c>
      <c r="P844" s="39">
        <f t="shared" si="587"/>
        <v>0</v>
      </c>
      <c r="Q844" s="45">
        <v>0</v>
      </c>
      <c r="R844" s="45">
        <v>0</v>
      </c>
      <c r="S844" s="45">
        <v>0</v>
      </c>
      <c r="T844" s="45">
        <v>0</v>
      </c>
      <c r="U844" s="45">
        <v>0</v>
      </c>
      <c r="V844" s="45">
        <v>0</v>
      </c>
    </row>
    <row r="845" spans="1:27" ht="15" hidden="1" customHeight="1">
      <c r="A845" s="56"/>
      <c r="B845" s="42" t="s">
        <v>300</v>
      </c>
      <c r="C845" s="43" t="s">
        <v>301</v>
      </c>
      <c r="D845" s="44">
        <v>546</v>
      </c>
      <c r="E845" s="45">
        <v>124</v>
      </c>
      <c r="F845" s="45">
        <v>124</v>
      </c>
      <c r="G845" s="45">
        <v>96</v>
      </c>
      <c r="H845" s="45">
        <v>0</v>
      </c>
      <c r="I845" s="45"/>
      <c r="J845" s="45"/>
      <c r="K845" s="45"/>
      <c r="L845" s="45"/>
      <c r="M845" s="45"/>
      <c r="N845" s="45"/>
      <c r="O845" s="39">
        <f t="shared" si="586"/>
        <v>0</v>
      </c>
      <c r="P845" s="39">
        <f t="shared" si="587"/>
        <v>0</v>
      </c>
      <c r="Q845" s="45">
        <v>0</v>
      </c>
      <c r="R845" s="45">
        <v>0</v>
      </c>
      <c r="S845" s="45">
        <v>0</v>
      </c>
      <c r="T845" s="45">
        <v>0</v>
      </c>
      <c r="U845" s="45">
        <v>0</v>
      </c>
      <c r="V845" s="45">
        <v>0</v>
      </c>
    </row>
    <row r="846" spans="1:27" ht="42.75" customHeight="1">
      <c r="A846" s="56"/>
      <c r="B846" s="127" t="s">
        <v>553</v>
      </c>
      <c r="C846" s="128"/>
      <c r="D846" s="115">
        <f t="shared" ref="D846:V846" si="588">D847</f>
        <v>8</v>
      </c>
      <c r="E846" s="115">
        <f t="shared" si="588"/>
        <v>2382</v>
      </c>
      <c r="F846" s="115">
        <f t="shared" si="588"/>
        <v>2382</v>
      </c>
      <c r="G846" s="115">
        <f t="shared" si="588"/>
        <v>22</v>
      </c>
      <c r="H846" s="115">
        <f t="shared" si="588"/>
        <v>5765</v>
      </c>
      <c r="I846" s="115">
        <f t="shared" si="588"/>
        <v>5765</v>
      </c>
      <c r="J846" s="115">
        <f t="shared" si="588"/>
        <v>5765</v>
      </c>
      <c r="K846" s="115">
        <f t="shared" si="588"/>
        <v>1800</v>
      </c>
      <c r="L846" s="115">
        <f t="shared" si="588"/>
        <v>2550</v>
      </c>
      <c r="M846" s="115">
        <f t="shared" si="588"/>
        <v>715</v>
      </c>
      <c r="N846" s="115">
        <f t="shared" si="588"/>
        <v>700</v>
      </c>
      <c r="O846" s="39">
        <f t="shared" si="586"/>
        <v>5765</v>
      </c>
      <c r="P846" s="39">
        <f t="shared" si="587"/>
        <v>0</v>
      </c>
      <c r="Q846" s="115">
        <f t="shared" si="588"/>
        <v>0</v>
      </c>
      <c r="R846" s="115">
        <f t="shared" si="588"/>
        <v>0</v>
      </c>
      <c r="S846" s="115">
        <f t="shared" si="588"/>
        <v>0</v>
      </c>
      <c r="T846" s="115">
        <f t="shared" si="588"/>
        <v>0</v>
      </c>
      <c r="U846" s="115">
        <f t="shared" si="588"/>
        <v>0</v>
      </c>
      <c r="V846" s="115">
        <f t="shared" si="588"/>
        <v>0</v>
      </c>
    </row>
    <row r="847" spans="1:27" ht="27" customHeight="1">
      <c r="A847" s="56"/>
      <c r="B847" s="31" t="s">
        <v>291</v>
      </c>
      <c r="C847" s="43">
        <v>58</v>
      </c>
      <c r="D847" s="63">
        <f t="shared" ref="D847:V847" si="589">D848+D850+D849</f>
        <v>8</v>
      </c>
      <c r="E847" s="63">
        <f t="shared" si="589"/>
        <v>2382</v>
      </c>
      <c r="F847" s="63">
        <f t="shared" si="589"/>
        <v>2382</v>
      </c>
      <c r="G847" s="63">
        <f t="shared" si="589"/>
        <v>22</v>
      </c>
      <c r="H847" s="63">
        <f t="shared" si="589"/>
        <v>5765</v>
      </c>
      <c r="I847" s="63">
        <f t="shared" si="589"/>
        <v>5765</v>
      </c>
      <c r="J847" s="63">
        <f t="shared" si="589"/>
        <v>5765</v>
      </c>
      <c r="K847" s="63">
        <f t="shared" si="589"/>
        <v>1800</v>
      </c>
      <c r="L847" s="63">
        <f t="shared" si="589"/>
        <v>2550</v>
      </c>
      <c r="M847" s="63">
        <f t="shared" si="589"/>
        <v>715</v>
      </c>
      <c r="N847" s="63">
        <f t="shared" si="589"/>
        <v>700</v>
      </c>
      <c r="O847" s="39">
        <f t="shared" si="586"/>
        <v>5765</v>
      </c>
      <c r="P847" s="39">
        <f t="shared" si="587"/>
        <v>0</v>
      </c>
      <c r="Q847" s="63">
        <f t="shared" ref="Q847" si="590">Q848+Q850+Q849</f>
        <v>0</v>
      </c>
      <c r="R847" s="63">
        <f t="shared" si="589"/>
        <v>0</v>
      </c>
      <c r="S847" s="63">
        <f t="shared" si="589"/>
        <v>0</v>
      </c>
      <c r="T847" s="63">
        <f t="shared" si="589"/>
        <v>0</v>
      </c>
      <c r="U847" s="63">
        <f t="shared" si="589"/>
        <v>0</v>
      </c>
      <c r="V847" s="63">
        <f t="shared" si="589"/>
        <v>0</v>
      </c>
    </row>
    <row r="848" spans="1:27" ht="18" customHeight="1">
      <c r="A848" s="56"/>
      <c r="B848" s="42" t="s">
        <v>294</v>
      </c>
      <c r="C848" s="43" t="s">
        <v>295</v>
      </c>
      <c r="D848" s="44">
        <v>0</v>
      </c>
      <c r="E848" s="45">
        <v>312</v>
      </c>
      <c r="F848" s="45">
        <v>312</v>
      </c>
      <c r="G848" s="45"/>
      <c r="H848" s="45">
        <v>313</v>
      </c>
      <c r="I848" s="45">
        <v>313</v>
      </c>
      <c r="J848" s="45">
        <v>313</v>
      </c>
      <c r="K848" s="45">
        <v>100</v>
      </c>
      <c r="L848" s="45">
        <v>150</v>
      </c>
      <c r="M848" s="45">
        <v>63</v>
      </c>
      <c r="N848" s="45"/>
      <c r="O848" s="39">
        <f t="shared" si="586"/>
        <v>313</v>
      </c>
      <c r="P848" s="39">
        <f t="shared" si="587"/>
        <v>0</v>
      </c>
      <c r="Q848" s="45">
        <v>0</v>
      </c>
      <c r="R848" s="45">
        <v>0</v>
      </c>
      <c r="S848" s="45">
        <v>0</v>
      </c>
      <c r="T848" s="45">
        <v>0</v>
      </c>
      <c r="U848" s="45">
        <v>0</v>
      </c>
      <c r="V848" s="45">
        <v>0</v>
      </c>
    </row>
    <row r="849" spans="1:22" ht="16.5" customHeight="1">
      <c r="A849" s="56"/>
      <c r="B849" s="42" t="s">
        <v>297</v>
      </c>
      <c r="C849" s="43" t="s">
        <v>298</v>
      </c>
      <c r="D849" s="44">
        <v>1</v>
      </c>
      <c r="E849" s="45">
        <v>2044</v>
      </c>
      <c r="F849" s="45">
        <v>2044</v>
      </c>
      <c r="G849" s="45"/>
      <c r="H849" s="45">
        <v>2046</v>
      </c>
      <c r="I849" s="45">
        <v>2046</v>
      </c>
      <c r="J849" s="45">
        <v>2046</v>
      </c>
      <c r="K849" s="45">
        <v>900</v>
      </c>
      <c r="L849" s="45">
        <v>900</v>
      </c>
      <c r="M849" s="45">
        <v>246</v>
      </c>
      <c r="N849" s="45"/>
      <c r="O849" s="39">
        <f t="shared" si="586"/>
        <v>2046</v>
      </c>
      <c r="P849" s="39">
        <f t="shared" si="587"/>
        <v>0</v>
      </c>
      <c r="Q849" s="45">
        <v>0</v>
      </c>
      <c r="R849" s="45">
        <v>0</v>
      </c>
      <c r="S849" s="45">
        <v>0</v>
      </c>
      <c r="T849" s="45">
        <v>0</v>
      </c>
      <c r="U849" s="45">
        <v>0</v>
      </c>
      <c r="V849" s="45">
        <v>0</v>
      </c>
    </row>
    <row r="850" spans="1:22" ht="13.5" customHeight="1">
      <c r="A850" s="56"/>
      <c r="B850" s="42" t="s">
        <v>300</v>
      </c>
      <c r="C850" s="43" t="s">
        <v>301</v>
      </c>
      <c r="D850" s="44">
        <v>7</v>
      </c>
      <c r="E850" s="45">
        <v>26</v>
      </c>
      <c r="F850" s="45">
        <v>26</v>
      </c>
      <c r="G850" s="45">
        <v>22</v>
      </c>
      <c r="H850" s="45">
        <v>3406</v>
      </c>
      <c r="I850" s="45">
        <v>3406</v>
      </c>
      <c r="J850" s="45">
        <v>3406</v>
      </c>
      <c r="K850" s="45">
        <v>800</v>
      </c>
      <c r="L850" s="45">
        <v>1500</v>
      </c>
      <c r="M850" s="45">
        <v>406</v>
      </c>
      <c r="N850" s="45">
        <v>700</v>
      </c>
      <c r="O850" s="39">
        <f t="shared" si="586"/>
        <v>3406</v>
      </c>
      <c r="P850" s="39">
        <f t="shared" si="587"/>
        <v>0</v>
      </c>
      <c r="Q850" s="45">
        <v>0</v>
      </c>
      <c r="R850" s="45">
        <v>0</v>
      </c>
      <c r="S850" s="45">
        <v>0</v>
      </c>
      <c r="T850" s="45">
        <v>0</v>
      </c>
      <c r="U850" s="45">
        <v>0</v>
      </c>
      <c r="V850" s="45">
        <v>0</v>
      </c>
    </row>
    <row r="851" spans="1:22" ht="36.75" customHeight="1">
      <c r="A851" s="56"/>
      <c r="B851" s="127" t="s">
        <v>554</v>
      </c>
      <c r="C851" s="128"/>
      <c r="D851" s="115">
        <f t="shared" ref="D851:V851" si="591">D852</f>
        <v>604</v>
      </c>
      <c r="E851" s="115">
        <f t="shared" si="591"/>
        <v>4760</v>
      </c>
      <c r="F851" s="115">
        <f t="shared" si="591"/>
        <v>4760</v>
      </c>
      <c r="G851" s="115">
        <f t="shared" si="591"/>
        <v>2077</v>
      </c>
      <c r="H851" s="115">
        <f t="shared" si="591"/>
        <v>2696</v>
      </c>
      <c r="I851" s="115">
        <f t="shared" si="591"/>
        <v>2696</v>
      </c>
      <c r="J851" s="115">
        <f t="shared" si="591"/>
        <v>2696</v>
      </c>
      <c r="K851" s="115">
        <f t="shared" si="591"/>
        <v>1307</v>
      </c>
      <c r="L851" s="115">
        <f t="shared" si="591"/>
        <v>1389</v>
      </c>
      <c r="M851" s="115">
        <f t="shared" si="591"/>
        <v>0</v>
      </c>
      <c r="N851" s="115">
        <f t="shared" si="591"/>
        <v>0</v>
      </c>
      <c r="O851" s="39">
        <f t="shared" si="586"/>
        <v>2696</v>
      </c>
      <c r="P851" s="39">
        <f t="shared" si="587"/>
        <v>0</v>
      </c>
      <c r="Q851" s="115">
        <f t="shared" si="591"/>
        <v>0</v>
      </c>
      <c r="R851" s="115">
        <f t="shared" si="591"/>
        <v>0</v>
      </c>
      <c r="S851" s="115">
        <f t="shared" si="591"/>
        <v>0</v>
      </c>
      <c r="T851" s="115">
        <f t="shared" si="591"/>
        <v>0</v>
      </c>
      <c r="U851" s="115">
        <f t="shared" si="591"/>
        <v>0</v>
      </c>
      <c r="V851" s="115">
        <f t="shared" si="591"/>
        <v>0</v>
      </c>
    </row>
    <row r="852" spans="1:22" ht="27.75" customHeight="1">
      <c r="A852" s="56"/>
      <c r="B852" s="31" t="s">
        <v>291</v>
      </c>
      <c r="C852" s="43">
        <v>58</v>
      </c>
      <c r="D852" s="63">
        <f t="shared" ref="D852:V852" si="592">D853+D854+D855</f>
        <v>604</v>
      </c>
      <c r="E852" s="63">
        <f t="shared" si="592"/>
        <v>4760</v>
      </c>
      <c r="F852" s="63">
        <f t="shared" si="592"/>
        <v>4760</v>
      </c>
      <c r="G852" s="63">
        <f t="shared" si="592"/>
        <v>2077</v>
      </c>
      <c r="H852" s="63">
        <f t="shared" si="592"/>
        <v>2696</v>
      </c>
      <c r="I852" s="63">
        <f t="shared" si="592"/>
        <v>2696</v>
      </c>
      <c r="J852" s="63">
        <f t="shared" si="592"/>
        <v>2696</v>
      </c>
      <c r="K852" s="63">
        <f t="shared" si="592"/>
        <v>1307</v>
      </c>
      <c r="L852" s="63">
        <f t="shared" si="592"/>
        <v>1389</v>
      </c>
      <c r="M852" s="63">
        <f t="shared" si="592"/>
        <v>0</v>
      </c>
      <c r="N852" s="63">
        <f t="shared" si="592"/>
        <v>0</v>
      </c>
      <c r="O852" s="39">
        <f t="shared" si="586"/>
        <v>2696</v>
      </c>
      <c r="P852" s="39">
        <f t="shared" si="587"/>
        <v>0</v>
      </c>
      <c r="Q852" s="63">
        <f t="shared" ref="Q852" si="593">Q853+Q854+Q855</f>
        <v>0</v>
      </c>
      <c r="R852" s="63">
        <f t="shared" si="592"/>
        <v>0</v>
      </c>
      <c r="S852" s="63">
        <f t="shared" si="592"/>
        <v>0</v>
      </c>
      <c r="T852" s="63">
        <f t="shared" si="592"/>
        <v>0</v>
      </c>
      <c r="U852" s="63">
        <f t="shared" si="592"/>
        <v>0</v>
      </c>
      <c r="V852" s="63">
        <f t="shared" si="592"/>
        <v>0</v>
      </c>
    </row>
    <row r="853" spans="1:22" ht="18.75" customHeight="1">
      <c r="A853" s="56"/>
      <c r="B853" s="42" t="s">
        <v>294</v>
      </c>
      <c r="C853" s="43" t="s">
        <v>295</v>
      </c>
      <c r="D853" s="44">
        <v>75</v>
      </c>
      <c r="E853" s="45">
        <v>472</v>
      </c>
      <c r="F853" s="45">
        <v>472</v>
      </c>
      <c r="G853" s="45">
        <v>267</v>
      </c>
      <c r="H853" s="45">
        <v>206</v>
      </c>
      <c r="I853" s="45">
        <v>206</v>
      </c>
      <c r="J853" s="45">
        <v>206</v>
      </c>
      <c r="K853" s="45">
        <v>151</v>
      </c>
      <c r="L853" s="45">
        <v>55</v>
      </c>
      <c r="M853" s="45"/>
      <c r="N853" s="45"/>
      <c r="O853" s="39">
        <f t="shared" si="586"/>
        <v>206</v>
      </c>
      <c r="P853" s="39">
        <f t="shared" si="587"/>
        <v>0</v>
      </c>
      <c r="Q853" s="45">
        <v>0</v>
      </c>
      <c r="R853" s="45">
        <v>0</v>
      </c>
      <c r="S853" s="45">
        <v>0</v>
      </c>
      <c r="T853" s="45">
        <v>0</v>
      </c>
      <c r="U853" s="45">
        <v>0</v>
      </c>
      <c r="V853" s="45">
        <v>0</v>
      </c>
    </row>
    <row r="854" spans="1:22" ht="16.5" customHeight="1">
      <c r="A854" s="56"/>
      <c r="B854" s="42" t="s">
        <v>297</v>
      </c>
      <c r="C854" s="43" t="s">
        <v>298</v>
      </c>
      <c r="D854" s="44">
        <v>493</v>
      </c>
      <c r="E854" s="45">
        <v>3084</v>
      </c>
      <c r="F854" s="45">
        <v>3084</v>
      </c>
      <c r="G854" s="45">
        <v>1743</v>
      </c>
      <c r="H854" s="45">
        <v>1341</v>
      </c>
      <c r="I854" s="45">
        <v>1341</v>
      </c>
      <c r="J854" s="45">
        <v>1341</v>
      </c>
      <c r="K854" s="45">
        <v>1056</v>
      </c>
      <c r="L854" s="45">
        <v>285</v>
      </c>
      <c r="M854" s="45"/>
      <c r="N854" s="45"/>
      <c r="O854" s="39">
        <f t="shared" si="586"/>
        <v>1341</v>
      </c>
      <c r="P854" s="39">
        <f t="shared" si="587"/>
        <v>0</v>
      </c>
      <c r="Q854" s="45">
        <v>0</v>
      </c>
      <c r="R854" s="45">
        <v>0</v>
      </c>
      <c r="S854" s="45">
        <v>0</v>
      </c>
      <c r="T854" s="45">
        <v>0</v>
      </c>
      <c r="U854" s="45">
        <v>0</v>
      </c>
      <c r="V854" s="45">
        <v>0</v>
      </c>
    </row>
    <row r="855" spans="1:22" ht="15.75" customHeight="1">
      <c r="A855" s="56"/>
      <c r="B855" s="42" t="s">
        <v>300</v>
      </c>
      <c r="C855" s="43" t="s">
        <v>301</v>
      </c>
      <c r="D855" s="44">
        <v>36</v>
      </c>
      <c r="E855" s="45">
        <v>1204</v>
      </c>
      <c r="F855" s="45">
        <v>1204</v>
      </c>
      <c r="G855" s="45">
        <v>67</v>
      </c>
      <c r="H855" s="45">
        <v>1149</v>
      </c>
      <c r="I855" s="45">
        <v>1149</v>
      </c>
      <c r="J855" s="45">
        <v>1149</v>
      </c>
      <c r="K855" s="45">
        <v>100</v>
      </c>
      <c r="L855" s="45">
        <v>1049</v>
      </c>
      <c r="M855" s="45"/>
      <c r="N855" s="45"/>
      <c r="O855" s="39">
        <f t="shared" si="586"/>
        <v>1149</v>
      </c>
      <c r="P855" s="39">
        <f t="shared" si="587"/>
        <v>0</v>
      </c>
      <c r="Q855" s="45">
        <v>0</v>
      </c>
      <c r="R855" s="45">
        <v>0</v>
      </c>
      <c r="S855" s="45">
        <v>0</v>
      </c>
      <c r="T855" s="45">
        <v>0</v>
      </c>
      <c r="U855" s="45">
        <v>0</v>
      </c>
      <c r="V855" s="45">
        <v>0</v>
      </c>
    </row>
    <row r="856" spans="1:22" ht="37.5" customHeight="1">
      <c r="A856" s="56"/>
      <c r="B856" s="127" t="s">
        <v>555</v>
      </c>
      <c r="C856" s="128"/>
      <c r="D856" s="115">
        <f t="shared" ref="D856:V856" si="594">D857</f>
        <v>717</v>
      </c>
      <c r="E856" s="115">
        <f t="shared" si="594"/>
        <v>4028</v>
      </c>
      <c r="F856" s="115">
        <f t="shared" si="594"/>
        <v>4028</v>
      </c>
      <c r="G856" s="115">
        <f t="shared" si="594"/>
        <v>902</v>
      </c>
      <c r="H856" s="115">
        <f t="shared" si="594"/>
        <v>3132</v>
      </c>
      <c r="I856" s="115">
        <f t="shared" si="594"/>
        <v>3132</v>
      </c>
      <c r="J856" s="115">
        <f t="shared" si="594"/>
        <v>3132</v>
      </c>
      <c r="K856" s="115">
        <f t="shared" si="594"/>
        <v>1120</v>
      </c>
      <c r="L856" s="115">
        <f t="shared" si="594"/>
        <v>1400</v>
      </c>
      <c r="M856" s="115">
        <f t="shared" si="594"/>
        <v>612</v>
      </c>
      <c r="N856" s="115">
        <f t="shared" si="594"/>
        <v>0</v>
      </c>
      <c r="O856" s="39">
        <f t="shared" si="586"/>
        <v>3132</v>
      </c>
      <c r="P856" s="39">
        <f t="shared" si="587"/>
        <v>0</v>
      </c>
      <c r="Q856" s="115">
        <f t="shared" si="594"/>
        <v>0</v>
      </c>
      <c r="R856" s="115">
        <f t="shared" si="594"/>
        <v>0</v>
      </c>
      <c r="S856" s="115">
        <f t="shared" si="594"/>
        <v>0</v>
      </c>
      <c r="T856" s="115">
        <f t="shared" si="594"/>
        <v>0</v>
      </c>
      <c r="U856" s="115">
        <f t="shared" si="594"/>
        <v>0</v>
      </c>
      <c r="V856" s="115">
        <f t="shared" si="594"/>
        <v>0</v>
      </c>
    </row>
    <row r="857" spans="1:22" ht="30" customHeight="1">
      <c r="A857" s="56"/>
      <c r="B857" s="31" t="s">
        <v>291</v>
      </c>
      <c r="C857" s="43">
        <v>58</v>
      </c>
      <c r="D857" s="63">
        <f t="shared" ref="D857:V857" si="595">D858+D859+D860</f>
        <v>717</v>
      </c>
      <c r="E857" s="63">
        <f t="shared" si="595"/>
        <v>4028</v>
      </c>
      <c r="F857" s="63">
        <f t="shared" si="595"/>
        <v>4028</v>
      </c>
      <c r="G857" s="63">
        <f t="shared" si="595"/>
        <v>902</v>
      </c>
      <c r="H857" s="63">
        <f t="shared" si="595"/>
        <v>3132</v>
      </c>
      <c r="I857" s="63">
        <f t="shared" si="595"/>
        <v>3132</v>
      </c>
      <c r="J857" s="63">
        <f t="shared" si="595"/>
        <v>3132</v>
      </c>
      <c r="K857" s="63">
        <f t="shared" si="595"/>
        <v>1120</v>
      </c>
      <c r="L857" s="63">
        <f t="shared" si="595"/>
        <v>1400</v>
      </c>
      <c r="M857" s="63">
        <f t="shared" si="595"/>
        <v>612</v>
      </c>
      <c r="N857" s="63">
        <f t="shared" si="595"/>
        <v>0</v>
      </c>
      <c r="O857" s="39">
        <f t="shared" si="586"/>
        <v>3132</v>
      </c>
      <c r="P857" s="39">
        <f t="shared" si="587"/>
        <v>0</v>
      </c>
      <c r="Q857" s="63">
        <f t="shared" ref="Q857" si="596">Q858+Q859+Q860</f>
        <v>0</v>
      </c>
      <c r="R857" s="63">
        <f t="shared" si="595"/>
        <v>0</v>
      </c>
      <c r="S857" s="63">
        <f t="shared" si="595"/>
        <v>0</v>
      </c>
      <c r="T857" s="63">
        <f t="shared" si="595"/>
        <v>0</v>
      </c>
      <c r="U857" s="63">
        <f t="shared" si="595"/>
        <v>0</v>
      </c>
      <c r="V857" s="63">
        <f t="shared" si="595"/>
        <v>0</v>
      </c>
    </row>
    <row r="858" spans="1:22" ht="15" customHeight="1">
      <c r="A858" s="56"/>
      <c r="B858" s="42" t="s">
        <v>294</v>
      </c>
      <c r="C858" s="43" t="s">
        <v>295</v>
      </c>
      <c r="D858" s="44">
        <v>91</v>
      </c>
      <c r="E858" s="45">
        <v>367</v>
      </c>
      <c r="F858" s="45">
        <v>367</v>
      </c>
      <c r="G858" s="45">
        <v>108</v>
      </c>
      <c r="H858" s="45">
        <v>259</v>
      </c>
      <c r="I858" s="45">
        <v>259</v>
      </c>
      <c r="J858" s="45">
        <v>259</v>
      </c>
      <c r="K858" s="45">
        <v>120</v>
      </c>
      <c r="L858" s="45">
        <v>100</v>
      </c>
      <c r="M858" s="45">
        <v>39</v>
      </c>
      <c r="N858" s="45"/>
      <c r="O858" s="39">
        <f t="shared" si="586"/>
        <v>259</v>
      </c>
      <c r="P858" s="39">
        <f t="shared" si="587"/>
        <v>0</v>
      </c>
      <c r="Q858" s="45">
        <v>0</v>
      </c>
      <c r="R858" s="45">
        <v>0</v>
      </c>
      <c r="S858" s="45">
        <v>0</v>
      </c>
      <c r="T858" s="45">
        <v>0</v>
      </c>
      <c r="U858" s="45">
        <v>0</v>
      </c>
      <c r="V858" s="45">
        <v>0</v>
      </c>
    </row>
    <row r="859" spans="1:22" ht="17.25" customHeight="1">
      <c r="A859" s="56"/>
      <c r="B859" s="42" t="s">
        <v>297</v>
      </c>
      <c r="C859" s="43" t="s">
        <v>298</v>
      </c>
      <c r="D859" s="44">
        <v>612</v>
      </c>
      <c r="E859" s="45">
        <v>2375</v>
      </c>
      <c r="F859" s="45">
        <v>2375</v>
      </c>
      <c r="G859" s="45">
        <v>777</v>
      </c>
      <c r="H859" s="45">
        <v>1603</v>
      </c>
      <c r="I859" s="45">
        <v>1603</v>
      </c>
      <c r="J859" s="45">
        <v>1603</v>
      </c>
      <c r="K859" s="45">
        <v>700</v>
      </c>
      <c r="L859" s="45">
        <v>800</v>
      </c>
      <c r="M859" s="45">
        <v>103</v>
      </c>
      <c r="N859" s="45"/>
      <c r="O859" s="39">
        <f t="shared" si="586"/>
        <v>1603</v>
      </c>
      <c r="P859" s="39">
        <f t="shared" si="587"/>
        <v>0</v>
      </c>
      <c r="Q859" s="45">
        <v>0</v>
      </c>
      <c r="R859" s="45">
        <v>0</v>
      </c>
      <c r="S859" s="45">
        <v>0</v>
      </c>
      <c r="T859" s="45">
        <v>0</v>
      </c>
      <c r="U859" s="45">
        <v>0</v>
      </c>
      <c r="V859" s="45">
        <v>0</v>
      </c>
    </row>
    <row r="860" spans="1:22" ht="18" customHeight="1">
      <c r="A860" s="56"/>
      <c r="B860" s="42" t="s">
        <v>300</v>
      </c>
      <c r="C860" s="43" t="s">
        <v>301</v>
      </c>
      <c r="D860" s="44">
        <v>14</v>
      </c>
      <c r="E860" s="45">
        <v>1286</v>
      </c>
      <c r="F860" s="45">
        <v>1286</v>
      </c>
      <c r="G860" s="45">
        <v>17</v>
      </c>
      <c r="H860" s="45">
        <v>1270</v>
      </c>
      <c r="I860" s="45">
        <v>1270</v>
      </c>
      <c r="J860" s="45">
        <v>1270</v>
      </c>
      <c r="K860" s="45">
        <v>300</v>
      </c>
      <c r="L860" s="45">
        <v>500</v>
      </c>
      <c r="M860" s="45">
        <v>470</v>
      </c>
      <c r="N860" s="45"/>
      <c r="O860" s="39">
        <f t="shared" si="586"/>
        <v>1270</v>
      </c>
      <c r="P860" s="39">
        <f t="shared" si="587"/>
        <v>0</v>
      </c>
      <c r="Q860" s="45">
        <v>0</v>
      </c>
      <c r="R860" s="45">
        <v>0</v>
      </c>
      <c r="S860" s="45">
        <v>0</v>
      </c>
      <c r="T860" s="45">
        <v>0</v>
      </c>
      <c r="U860" s="45">
        <v>0</v>
      </c>
      <c r="V860" s="45">
        <v>0</v>
      </c>
    </row>
    <row r="861" spans="1:22" ht="30" customHeight="1">
      <c r="A861" s="56"/>
      <c r="B861" s="127" t="s">
        <v>556</v>
      </c>
      <c r="C861" s="114"/>
      <c r="D861" s="115">
        <f>D862</f>
        <v>214</v>
      </c>
      <c r="E861" s="115">
        <f t="shared" ref="E861:V861" si="597">E862</f>
        <v>543</v>
      </c>
      <c r="F861" s="115">
        <f>F862</f>
        <v>543</v>
      </c>
      <c r="G861" s="115">
        <f>G862</f>
        <v>233</v>
      </c>
      <c r="H861" s="115">
        <f t="shared" si="597"/>
        <v>543</v>
      </c>
      <c r="I861" s="115">
        <f t="shared" si="597"/>
        <v>543</v>
      </c>
      <c r="J861" s="115">
        <f t="shared" si="597"/>
        <v>543</v>
      </c>
      <c r="K861" s="115">
        <f t="shared" si="597"/>
        <v>543</v>
      </c>
      <c r="L861" s="115">
        <f t="shared" si="597"/>
        <v>0</v>
      </c>
      <c r="M861" s="115">
        <f t="shared" si="597"/>
        <v>0</v>
      </c>
      <c r="N861" s="115">
        <f t="shared" si="597"/>
        <v>0</v>
      </c>
      <c r="O861" s="39">
        <f t="shared" si="586"/>
        <v>543</v>
      </c>
      <c r="P861" s="39">
        <f t="shared" si="587"/>
        <v>0</v>
      </c>
      <c r="Q861" s="115">
        <f t="shared" si="597"/>
        <v>0</v>
      </c>
      <c r="R861" s="115">
        <f t="shared" si="597"/>
        <v>0</v>
      </c>
      <c r="S861" s="115">
        <f t="shared" si="597"/>
        <v>0</v>
      </c>
      <c r="T861" s="115">
        <f t="shared" si="597"/>
        <v>0</v>
      </c>
      <c r="U861" s="115">
        <f t="shared" si="597"/>
        <v>0</v>
      </c>
      <c r="V861" s="115">
        <f t="shared" si="597"/>
        <v>0</v>
      </c>
    </row>
    <row r="862" spans="1:22" ht="21" customHeight="1">
      <c r="A862" s="56"/>
      <c r="B862" s="42" t="s">
        <v>257</v>
      </c>
      <c r="C862" s="43"/>
      <c r="D862" s="55">
        <f t="shared" ref="D862:V862" si="598">D863</f>
        <v>214</v>
      </c>
      <c r="E862" s="55">
        <f t="shared" si="598"/>
        <v>543</v>
      </c>
      <c r="F862" s="55">
        <f t="shared" si="598"/>
        <v>543</v>
      </c>
      <c r="G862" s="55">
        <f t="shared" si="598"/>
        <v>233</v>
      </c>
      <c r="H862" s="55">
        <f t="shared" si="598"/>
        <v>543</v>
      </c>
      <c r="I862" s="55">
        <f t="shared" si="598"/>
        <v>543</v>
      </c>
      <c r="J862" s="55">
        <f t="shared" si="598"/>
        <v>543</v>
      </c>
      <c r="K862" s="55">
        <f t="shared" si="598"/>
        <v>543</v>
      </c>
      <c r="L862" s="55">
        <f t="shared" si="598"/>
        <v>0</v>
      </c>
      <c r="M862" s="55">
        <f t="shared" si="598"/>
        <v>0</v>
      </c>
      <c r="N862" s="55">
        <f t="shared" si="598"/>
        <v>0</v>
      </c>
      <c r="O862" s="39">
        <f t="shared" si="586"/>
        <v>543</v>
      </c>
      <c r="P862" s="39">
        <f t="shared" si="587"/>
        <v>0</v>
      </c>
      <c r="Q862" s="55">
        <f t="shared" si="598"/>
        <v>0</v>
      </c>
      <c r="R862" s="55">
        <f t="shared" si="598"/>
        <v>0</v>
      </c>
      <c r="S862" s="55">
        <f t="shared" si="598"/>
        <v>0</v>
      </c>
      <c r="T862" s="55">
        <f t="shared" si="598"/>
        <v>0</v>
      </c>
      <c r="U862" s="55">
        <f t="shared" si="598"/>
        <v>0</v>
      </c>
      <c r="V862" s="55">
        <f t="shared" si="598"/>
        <v>0</v>
      </c>
    </row>
    <row r="863" spans="1:22" ht="29.25" customHeight="1">
      <c r="A863" s="56"/>
      <c r="B863" s="31" t="s">
        <v>291</v>
      </c>
      <c r="C863" s="43">
        <v>58</v>
      </c>
      <c r="D863" s="55">
        <f t="shared" ref="D863:V863" si="599">D864+D865+D866</f>
        <v>214</v>
      </c>
      <c r="E863" s="55">
        <f t="shared" si="599"/>
        <v>543</v>
      </c>
      <c r="F863" s="55">
        <f t="shared" si="599"/>
        <v>543</v>
      </c>
      <c r="G863" s="55">
        <f t="shared" si="599"/>
        <v>233</v>
      </c>
      <c r="H863" s="55">
        <f t="shared" si="599"/>
        <v>543</v>
      </c>
      <c r="I863" s="55">
        <f t="shared" si="599"/>
        <v>543</v>
      </c>
      <c r="J863" s="55">
        <f t="shared" si="599"/>
        <v>543</v>
      </c>
      <c r="K863" s="55">
        <f t="shared" si="599"/>
        <v>543</v>
      </c>
      <c r="L863" s="55">
        <f t="shared" si="599"/>
        <v>0</v>
      </c>
      <c r="M863" s="55">
        <f t="shared" si="599"/>
        <v>0</v>
      </c>
      <c r="N863" s="55">
        <f t="shared" si="599"/>
        <v>0</v>
      </c>
      <c r="O863" s="39">
        <f t="shared" si="586"/>
        <v>543</v>
      </c>
      <c r="P863" s="39">
        <f t="shared" si="587"/>
        <v>0</v>
      </c>
      <c r="Q863" s="55">
        <f t="shared" ref="Q863" si="600">Q864+Q865+Q866</f>
        <v>0</v>
      </c>
      <c r="R863" s="55">
        <f t="shared" si="599"/>
        <v>0</v>
      </c>
      <c r="S863" s="55">
        <f t="shared" si="599"/>
        <v>0</v>
      </c>
      <c r="T863" s="55">
        <f t="shared" si="599"/>
        <v>0</v>
      </c>
      <c r="U863" s="55">
        <f t="shared" si="599"/>
        <v>0</v>
      </c>
      <c r="V863" s="55">
        <f t="shared" si="599"/>
        <v>0</v>
      </c>
    </row>
    <row r="864" spans="1:22" ht="17.25" customHeight="1">
      <c r="A864" s="56"/>
      <c r="B864" s="42" t="s">
        <v>294</v>
      </c>
      <c r="C864" s="43" t="s">
        <v>303</v>
      </c>
      <c r="D864" s="44">
        <v>29</v>
      </c>
      <c r="E864" s="45">
        <v>73</v>
      </c>
      <c r="F864" s="45">
        <v>73</v>
      </c>
      <c r="G864" s="45">
        <v>32</v>
      </c>
      <c r="H864" s="45">
        <v>73</v>
      </c>
      <c r="I864" s="45">
        <v>73</v>
      </c>
      <c r="J864" s="45">
        <v>73</v>
      </c>
      <c r="K864" s="45">
        <v>73</v>
      </c>
      <c r="L864" s="45"/>
      <c r="M864" s="45"/>
      <c r="N864" s="45"/>
      <c r="O864" s="39">
        <f t="shared" si="586"/>
        <v>73</v>
      </c>
      <c r="P864" s="39">
        <f t="shared" si="587"/>
        <v>0</v>
      </c>
      <c r="Q864" s="45">
        <v>0</v>
      </c>
      <c r="R864" s="45">
        <v>0</v>
      </c>
      <c r="S864" s="45">
        <v>0</v>
      </c>
      <c r="T864" s="45">
        <v>0</v>
      </c>
      <c r="U864" s="45">
        <v>0</v>
      </c>
      <c r="V864" s="45">
        <v>0</v>
      </c>
    </row>
    <row r="865" spans="1:22" ht="14.25" customHeight="1">
      <c r="A865" s="56"/>
      <c r="B865" s="42" t="s">
        <v>297</v>
      </c>
      <c r="C865" s="43" t="s">
        <v>304</v>
      </c>
      <c r="D865" s="44">
        <v>181</v>
      </c>
      <c r="E865" s="45">
        <v>459</v>
      </c>
      <c r="F865" s="45">
        <v>459</v>
      </c>
      <c r="G865" s="45">
        <v>196</v>
      </c>
      <c r="H865" s="45">
        <v>459</v>
      </c>
      <c r="I865" s="45">
        <v>459</v>
      </c>
      <c r="J865" s="45">
        <v>459</v>
      </c>
      <c r="K865" s="45">
        <v>459</v>
      </c>
      <c r="L865" s="45"/>
      <c r="M865" s="45"/>
      <c r="N865" s="45"/>
      <c r="O865" s="39">
        <f t="shared" si="586"/>
        <v>459</v>
      </c>
      <c r="P865" s="39">
        <f t="shared" si="587"/>
        <v>0</v>
      </c>
      <c r="Q865" s="45">
        <v>0</v>
      </c>
      <c r="R865" s="45">
        <v>0</v>
      </c>
      <c r="S865" s="45">
        <v>0</v>
      </c>
      <c r="T865" s="45">
        <v>0</v>
      </c>
      <c r="U865" s="45">
        <v>0</v>
      </c>
      <c r="V865" s="45">
        <v>0</v>
      </c>
    </row>
    <row r="866" spans="1:22" ht="15" customHeight="1">
      <c r="A866" s="56"/>
      <c r="B866" s="42" t="s">
        <v>300</v>
      </c>
      <c r="C866" s="43" t="s">
        <v>305</v>
      </c>
      <c r="D866" s="44">
        <v>4</v>
      </c>
      <c r="E866" s="45">
        <v>11</v>
      </c>
      <c r="F866" s="45">
        <v>11</v>
      </c>
      <c r="G866" s="45">
        <v>5</v>
      </c>
      <c r="H866" s="45">
        <v>11</v>
      </c>
      <c r="I866" s="45">
        <v>11</v>
      </c>
      <c r="J866" s="45">
        <v>11</v>
      </c>
      <c r="K866" s="45">
        <v>11</v>
      </c>
      <c r="L866" s="45"/>
      <c r="M866" s="45"/>
      <c r="N866" s="45"/>
      <c r="O866" s="39">
        <f t="shared" si="586"/>
        <v>11</v>
      </c>
      <c r="P866" s="39">
        <f t="shared" si="587"/>
        <v>0</v>
      </c>
      <c r="Q866" s="45">
        <v>0</v>
      </c>
      <c r="R866" s="45">
        <v>0</v>
      </c>
      <c r="S866" s="45">
        <v>0</v>
      </c>
      <c r="T866" s="45">
        <v>0</v>
      </c>
      <c r="U866" s="45">
        <v>0</v>
      </c>
      <c r="V866" s="45">
        <v>0</v>
      </c>
    </row>
    <row r="867" spans="1:22" ht="39.75" hidden="1" customHeight="1">
      <c r="A867" s="56"/>
      <c r="B867" s="158" t="s">
        <v>557</v>
      </c>
      <c r="C867" s="128"/>
      <c r="D867" s="115">
        <f t="shared" ref="D867:V867" si="601">D869</f>
        <v>33</v>
      </c>
      <c r="E867" s="115">
        <f t="shared" si="601"/>
        <v>4729</v>
      </c>
      <c r="F867" s="115">
        <f t="shared" si="601"/>
        <v>4729</v>
      </c>
      <c r="G867" s="115">
        <f t="shared" si="601"/>
        <v>7</v>
      </c>
      <c r="H867" s="115">
        <f t="shared" si="601"/>
        <v>0</v>
      </c>
      <c r="I867" s="115">
        <f t="shared" si="601"/>
        <v>0</v>
      </c>
      <c r="J867" s="115">
        <f t="shared" si="601"/>
        <v>0</v>
      </c>
      <c r="K867" s="115">
        <f t="shared" si="601"/>
        <v>0</v>
      </c>
      <c r="L867" s="115">
        <f t="shared" si="601"/>
        <v>0</v>
      </c>
      <c r="M867" s="115">
        <f t="shared" si="601"/>
        <v>0</v>
      </c>
      <c r="N867" s="115">
        <f t="shared" si="601"/>
        <v>0</v>
      </c>
      <c r="O867" s="39">
        <f t="shared" si="586"/>
        <v>0</v>
      </c>
      <c r="P867" s="39">
        <f t="shared" si="587"/>
        <v>0</v>
      </c>
      <c r="Q867" s="115">
        <f t="shared" ref="Q867" si="602">Q869</f>
        <v>0</v>
      </c>
      <c r="R867" s="115">
        <f t="shared" si="601"/>
        <v>0</v>
      </c>
      <c r="S867" s="115">
        <f t="shared" si="601"/>
        <v>0</v>
      </c>
      <c r="T867" s="115">
        <f t="shared" si="601"/>
        <v>0</v>
      </c>
      <c r="U867" s="115">
        <f t="shared" si="601"/>
        <v>0</v>
      </c>
      <c r="V867" s="115">
        <f t="shared" si="601"/>
        <v>0</v>
      </c>
    </row>
    <row r="868" spans="1:22" ht="18.75" hidden="1" customHeight="1">
      <c r="A868" s="56"/>
      <c r="B868" s="42" t="s">
        <v>257</v>
      </c>
      <c r="C868" s="159"/>
      <c r="D868" s="55">
        <f t="shared" ref="D868:V868" si="603">D869</f>
        <v>33</v>
      </c>
      <c r="E868" s="55">
        <f t="shared" si="603"/>
        <v>4729</v>
      </c>
      <c r="F868" s="55">
        <f t="shared" si="603"/>
        <v>4729</v>
      </c>
      <c r="G868" s="55">
        <f t="shared" si="603"/>
        <v>7</v>
      </c>
      <c r="H868" s="55">
        <f t="shared" si="603"/>
        <v>0</v>
      </c>
      <c r="I868" s="55">
        <f t="shared" si="603"/>
        <v>0</v>
      </c>
      <c r="J868" s="55">
        <f t="shared" si="603"/>
        <v>0</v>
      </c>
      <c r="K868" s="55">
        <f t="shared" si="603"/>
        <v>0</v>
      </c>
      <c r="L868" s="55">
        <f t="shared" si="603"/>
        <v>0</v>
      </c>
      <c r="M868" s="55">
        <f t="shared" si="603"/>
        <v>0</v>
      </c>
      <c r="N868" s="55">
        <f t="shared" si="603"/>
        <v>0</v>
      </c>
      <c r="O868" s="39">
        <f t="shared" si="586"/>
        <v>0</v>
      </c>
      <c r="P868" s="39">
        <f t="shared" si="587"/>
        <v>0</v>
      </c>
      <c r="Q868" s="55">
        <f t="shared" si="603"/>
        <v>0</v>
      </c>
      <c r="R868" s="55">
        <f t="shared" si="603"/>
        <v>0</v>
      </c>
      <c r="S868" s="55">
        <f t="shared" si="603"/>
        <v>0</v>
      </c>
      <c r="T868" s="55">
        <f t="shared" si="603"/>
        <v>0</v>
      </c>
      <c r="U868" s="55">
        <f t="shared" si="603"/>
        <v>0</v>
      </c>
      <c r="V868" s="55">
        <f t="shared" si="603"/>
        <v>0</v>
      </c>
    </row>
    <row r="869" spans="1:22" ht="28.5" hidden="1" customHeight="1">
      <c r="A869" s="56"/>
      <c r="B869" s="116" t="s">
        <v>558</v>
      </c>
      <c r="C869" s="43">
        <v>58</v>
      </c>
      <c r="D869" s="63">
        <f t="shared" ref="D869:V869" si="604">D870+D871+D872</f>
        <v>33</v>
      </c>
      <c r="E869" s="63">
        <f t="shared" si="604"/>
        <v>4729</v>
      </c>
      <c r="F869" s="63">
        <f t="shared" si="604"/>
        <v>4729</v>
      </c>
      <c r="G869" s="63">
        <f t="shared" si="604"/>
        <v>7</v>
      </c>
      <c r="H869" s="63">
        <f t="shared" si="604"/>
        <v>0</v>
      </c>
      <c r="I869" s="63">
        <f t="shared" si="604"/>
        <v>0</v>
      </c>
      <c r="J869" s="63">
        <f t="shared" si="604"/>
        <v>0</v>
      </c>
      <c r="K869" s="63">
        <f t="shared" si="604"/>
        <v>0</v>
      </c>
      <c r="L869" s="63">
        <f t="shared" si="604"/>
        <v>0</v>
      </c>
      <c r="M869" s="63">
        <f t="shared" si="604"/>
        <v>0</v>
      </c>
      <c r="N869" s="63">
        <f t="shared" si="604"/>
        <v>0</v>
      </c>
      <c r="O869" s="39">
        <f t="shared" si="586"/>
        <v>0</v>
      </c>
      <c r="P869" s="39">
        <f t="shared" si="587"/>
        <v>0</v>
      </c>
      <c r="Q869" s="63">
        <f t="shared" ref="Q869" si="605">Q870+Q871+Q872</f>
        <v>0</v>
      </c>
      <c r="R869" s="63">
        <f t="shared" si="604"/>
        <v>0</v>
      </c>
      <c r="S869" s="63">
        <f t="shared" si="604"/>
        <v>0</v>
      </c>
      <c r="T869" s="63">
        <f t="shared" si="604"/>
        <v>0</v>
      </c>
      <c r="U869" s="63">
        <f t="shared" si="604"/>
        <v>0</v>
      </c>
      <c r="V869" s="63">
        <f t="shared" si="604"/>
        <v>0</v>
      </c>
    </row>
    <row r="870" spans="1:22" ht="15" hidden="1" customHeight="1">
      <c r="A870" s="56"/>
      <c r="B870" s="42" t="s">
        <v>294</v>
      </c>
      <c r="C870" s="43" t="s">
        <v>295</v>
      </c>
      <c r="D870" s="44">
        <v>0</v>
      </c>
      <c r="E870" s="45">
        <v>1305</v>
      </c>
      <c r="F870" s="45">
        <v>1305</v>
      </c>
      <c r="G870" s="45"/>
      <c r="H870" s="45">
        <v>0</v>
      </c>
      <c r="I870" s="45">
        <v>0</v>
      </c>
      <c r="J870" s="45">
        <v>0</v>
      </c>
      <c r="K870" s="45">
        <v>0</v>
      </c>
      <c r="L870" s="45">
        <v>0</v>
      </c>
      <c r="M870" s="45">
        <v>0</v>
      </c>
      <c r="N870" s="45">
        <v>0</v>
      </c>
      <c r="O870" s="39">
        <f t="shared" si="586"/>
        <v>0</v>
      </c>
      <c r="P870" s="39">
        <f t="shared" si="587"/>
        <v>0</v>
      </c>
      <c r="Q870" s="45">
        <v>0</v>
      </c>
      <c r="R870" s="45">
        <v>0</v>
      </c>
      <c r="S870" s="45">
        <v>0</v>
      </c>
      <c r="T870" s="45">
        <v>0</v>
      </c>
      <c r="U870" s="45">
        <v>0</v>
      </c>
      <c r="V870" s="45">
        <v>0</v>
      </c>
    </row>
    <row r="871" spans="1:22" ht="15" hidden="1" customHeight="1">
      <c r="A871" s="56"/>
      <c r="B871" s="42" t="s">
        <v>297</v>
      </c>
      <c r="C871" s="43" t="s">
        <v>298</v>
      </c>
      <c r="D871" s="44">
        <v>0</v>
      </c>
      <c r="E871" s="45">
        <v>3263</v>
      </c>
      <c r="F871" s="45">
        <v>3263</v>
      </c>
      <c r="G871" s="45"/>
      <c r="H871" s="45">
        <v>0</v>
      </c>
      <c r="I871" s="45"/>
      <c r="J871" s="45"/>
      <c r="K871" s="45"/>
      <c r="L871" s="45"/>
      <c r="M871" s="45"/>
      <c r="N871" s="45"/>
      <c r="O871" s="39">
        <f t="shared" si="586"/>
        <v>0</v>
      </c>
      <c r="P871" s="39">
        <f t="shared" si="587"/>
        <v>0</v>
      </c>
      <c r="Q871" s="45">
        <v>0</v>
      </c>
      <c r="R871" s="45">
        <v>0</v>
      </c>
      <c r="S871" s="45">
        <v>0</v>
      </c>
      <c r="T871" s="45">
        <v>0</v>
      </c>
      <c r="U871" s="45">
        <v>0</v>
      </c>
      <c r="V871" s="45">
        <v>0</v>
      </c>
    </row>
    <row r="872" spans="1:22" ht="15" hidden="1" customHeight="1">
      <c r="A872" s="56"/>
      <c r="B872" s="42" t="s">
        <v>300</v>
      </c>
      <c r="C872" s="43" t="s">
        <v>301</v>
      </c>
      <c r="D872" s="44">
        <v>33</v>
      </c>
      <c r="E872" s="45">
        <v>161</v>
      </c>
      <c r="F872" s="45">
        <v>161</v>
      </c>
      <c r="G872" s="45">
        <v>7</v>
      </c>
      <c r="H872" s="45">
        <v>0</v>
      </c>
      <c r="I872" s="45"/>
      <c r="J872" s="45"/>
      <c r="K872" s="45"/>
      <c r="L872" s="45"/>
      <c r="M872" s="45"/>
      <c r="N872" s="45"/>
      <c r="O872" s="39">
        <f t="shared" si="586"/>
        <v>0</v>
      </c>
      <c r="P872" s="39">
        <f t="shared" si="587"/>
        <v>0</v>
      </c>
      <c r="Q872" s="45">
        <v>0</v>
      </c>
      <c r="R872" s="45">
        <v>0</v>
      </c>
      <c r="S872" s="45">
        <v>0</v>
      </c>
      <c r="T872" s="45">
        <v>0</v>
      </c>
      <c r="U872" s="45">
        <v>0</v>
      </c>
      <c r="V872" s="45">
        <v>0</v>
      </c>
    </row>
    <row r="873" spans="1:22" ht="35.25" customHeight="1">
      <c r="A873" s="56"/>
      <c r="B873" s="160" t="s">
        <v>559</v>
      </c>
      <c r="C873" s="128"/>
      <c r="D873" s="115">
        <f t="shared" ref="D873:V873" si="606">D875</f>
        <v>39</v>
      </c>
      <c r="E873" s="115">
        <f t="shared" si="606"/>
        <v>4702</v>
      </c>
      <c r="F873" s="115">
        <f t="shared" si="606"/>
        <v>4726</v>
      </c>
      <c r="G873" s="115">
        <f t="shared" si="606"/>
        <v>161</v>
      </c>
      <c r="H873" s="115">
        <f t="shared" si="606"/>
        <v>5005</v>
      </c>
      <c r="I873" s="115">
        <f t="shared" si="606"/>
        <v>5005</v>
      </c>
      <c r="J873" s="115">
        <f t="shared" si="606"/>
        <v>5005</v>
      </c>
      <c r="K873" s="115">
        <f t="shared" si="606"/>
        <v>1200</v>
      </c>
      <c r="L873" s="115">
        <f t="shared" si="606"/>
        <v>2500</v>
      </c>
      <c r="M873" s="115">
        <f t="shared" si="606"/>
        <v>1305</v>
      </c>
      <c r="N873" s="115">
        <f t="shared" si="606"/>
        <v>0</v>
      </c>
      <c r="O873" s="39">
        <f t="shared" si="586"/>
        <v>5005</v>
      </c>
      <c r="P873" s="39">
        <f t="shared" si="587"/>
        <v>0</v>
      </c>
      <c r="Q873" s="115">
        <f t="shared" ref="Q873" si="607">Q875</f>
        <v>0</v>
      </c>
      <c r="R873" s="115">
        <f t="shared" si="606"/>
        <v>0</v>
      </c>
      <c r="S873" s="115">
        <f t="shared" si="606"/>
        <v>0</v>
      </c>
      <c r="T873" s="115">
        <f t="shared" si="606"/>
        <v>0</v>
      </c>
      <c r="U873" s="115">
        <f t="shared" si="606"/>
        <v>0</v>
      </c>
      <c r="V873" s="115">
        <f t="shared" si="606"/>
        <v>0</v>
      </c>
    </row>
    <row r="874" spans="1:22" ht="23.25" customHeight="1">
      <c r="A874" s="56"/>
      <c r="B874" s="42" t="s">
        <v>257</v>
      </c>
      <c r="C874" s="159"/>
      <c r="D874" s="55">
        <f t="shared" ref="D874:V874" si="608">D875</f>
        <v>39</v>
      </c>
      <c r="E874" s="55">
        <f t="shared" si="608"/>
        <v>4702</v>
      </c>
      <c r="F874" s="55">
        <f t="shared" si="608"/>
        <v>4726</v>
      </c>
      <c r="G874" s="55">
        <f t="shared" si="608"/>
        <v>161</v>
      </c>
      <c r="H874" s="55">
        <f t="shared" si="608"/>
        <v>5005</v>
      </c>
      <c r="I874" s="55">
        <f t="shared" si="608"/>
        <v>5005</v>
      </c>
      <c r="J874" s="55">
        <f t="shared" si="608"/>
        <v>5005</v>
      </c>
      <c r="K874" s="55">
        <f t="shared" si="608"/>
        <v>1200</v>
      </c>
      <c r="L874" s="55">
        <f t="shared" si="608"/>
        <v>2500</v>
      </c>
      <c r="M874" s="55">
        <f t="shared" si="608"/>
        <v>1305</v>
      </c>
      <c r="N874" s="55">
        <f t="shared" si="608"/>
        <v>0</v>
      </c>
      <c r="O874" s="39">
        <f t="shared" si="586"/>
        <v>5005</v>
      </c>
      <c r="P874" s="39">
        <f t="shared" si="587"/>
        <v>0</v>
      </c>
      <c r="Q874" s="55">
        <f t="shared" si="608"/>
        <v>0</v>
      </c>
      <c r="R874" s="55">
        <f t="shared" si="608"/>
        <v>0</v>
      </c>
      <c r="S874" s="55">
        <f t="shared" si="608"/>
        <v>0</v>
      </c>
      <c r="T874" s="55">
        <f t="shared" si="608"/>
        <v>0</v>
      </c>
      <c r="U874" s="55">
        <f t="shared" si="608"/>
        <v>0</v>
      </c>
      <c r="V874" s="55">
        <f t="shared" si="608"/>
        <v>0</v>
      </c>
    </row>
    <row r="875" spans="1:22" ht="24.75" customHeight="1">
      <c r="A875" s="56"/>
      <c r="B875" s="116" t="s">
        <v>558</v>
      </c>
      <c r="C875" s="43">
        <v>58</v>
      </c>
      <c r="D875" s="63">
        <f t="shared" ref="D875:V875" si="609">D876+D877+D878</f>
        <v>39</v>
      </c>
      <c r="E875" s="63">
        <f t="shared" si="609"/>
        <v>4702</v>
      </c>
      <c r="F875" s="63">
        <f t="shared" si="609"/>
        <v>4726</v>
      </c>
      <c r="G875" s="63">
        <f t="shared" si="609"/>
        <v>161</v>
      </c>
      <c r="H875" s="63">
        <f t="shared" si="609"/>
        <v>5005</v>
      </c>
      <c r="I875" s="63">
        <f t="shared" si="609"/>
        <v>5005</v>
      </c>
      <c r="J875" s="63">
        <f t="shared" si="609"/>
        <v>5005</v>
      </c>
      <c r="K875" s="63">
        <f t="shared" si="609"/>
        <v>1200</v>
      </c>
      <c r="L875" s="63">
        <f t="shared" si="609"/>
        <v>2500</v>
      </c>
      <c r="M875" s="63">
        <f t="shared" si="609"/>
        <v>1305</v>
      </c>
      <c r="N875" s="63">
        <f t="shared" si="609"/>
        <v>0</v>
      </c>
      <c r="O875" s="39">
        <f t="shared" si="586"/>
        <v>5005</v>
      </c>
      <c r="P875" s="39">
        <f t="shared" si="587"/>
        <v>0</v>
      </c>
      <c r="Q875" s="63">
        <f t="shared" ref="Q875" si="610">Q876+Q877+Q878</f>
        <v>0</v>
      </c>
      <c r="R875" s="63">
        <f t="shared" si="609"/>
        <v>0</v>
      </c>
      <c r="S875" s="63">
        <f t="shared" si="609"/>
        <v>0</v>
      </c>
      <c r="T875" s="63">
        <f t="shared" si="609"/>
        <v>0</v>
      </c>
      <c r="U875" s="63">
        <f t="shared" si="609"/>
        <v>0</v>
      </c>
      <c r="V875" s="63">
        <f t="shared" si="609"/>
        <v>0</v>
      </c>
    </row>
    <row r="876" spans="1:22" ht="15" customHeight="1">
      <c r="A876" s="56"/>
      <c r="B876" s="42" t="s">
        <v>294</v>
      </c>
      <c r="C876" s="43" t="s">
        <v>295</v>
      </c>
      <c r="D876" s="44">
        <v>0</v>
      </c>
      <c r="E876" s="45">
        <v>1303</v>
      </c>
      <c r="F876" s="45">
        <v>1303</v>
      </c>
      <c r="G876" s="45">
        <v>5</v>
      </c>
      <c r="H876" s="45">
        <v>1298</v>
      </c>
      <c r="I876" s="45">
        <v>1298</v>
      </c>
      <c r="J876" s="45">
        <v>1298</v>
      </c>
      <c r="K876" s="45">
        <v>300</v>
      </c>
      <c r="L876" s="45">
        <v>700</v>
      </c>
      <c r="M876" s="45">
        <v>298</v>
      </c>
      <c r="N876" s="45"/>
      <c r="O876" s="39">
        <f t="shared" si="586"/>
        <v>1298</v>
      </c>
      <c r="P876" s="39">
        <f t="shared" si="587"/>
        <v>0</v>
      </c>
      <c r="Q876" s="45">
        <v>0</v>
      </c>
      <c r="R876" s="45">
        <v>0</v>
      </c>
      <c r="S876" s="45">
        <v>0</v>
      </c>
      <c r="T876" s="45">
        <v>0</v>
      </c>
      <c r="U876" s="45">
        <v>0</v>
      </c>
      <c r="V876" s="45">
        <v>0</v>
      </c>
    </row>
    <row r="877" spans="1:22" ht="15" customHeight="1">
      <c r="A877" s="56"/>
      <c r="B877" s="42" t="s">
        <v>297</v>
      </c>
      <c r="C877" s="43" t="s">
        <v>298</v>
      </c>
      <c r="D877" s="44">
        <v>3</v>
      </c>
      <c r="E877" s="45">
        <v>3255</v>
      </c>
      <c r="F877" s="45">
        <v>3255</v>
      </c>
      <c r="G877" s="45">
        <v>12</v>
      </c>
      <c r="H877" s="45">
        <v>3244</v>
      </c>
      <c r="I877" s="45">
        <v>3244</v>
      </c>
      <c r="J877" s="45">
        <v>3244</v>
      </c>
      <c r="K877" s="45">
        <v>800</v>
      </c>
      <c r="L877" s="45">
        <v>1500</v>
      </c>
      <c r="M877" s="45">
        <v>944</v>
      </c>
      <c r="N877" s="45"/>
      <c r="O877" s="39">
        <f t="shared" si="586"/>
        <v>3244</v>
      </c>
      <c r="P877" s="39">
        <f t="shared" si="587"/>
        <v>0</v>
      </c>
      <c r="Q877" s="45">
        <v>0</v>
      </c>
      <c r="R877" s="45">
        <v>0</v>
      </c>
      <c r="S877" s="45">
        <v>0</v>
      </c>
      <c r="T877" s="45">
        <v>0</v>
      </c>
      <c r="U877" s="45">
        <v>0</v>
      </c>
      <c r="V877" s="45">
        <v>0</v>
      </c>
    </row>
    <row r="878" spans="1:22" ht="15.75" customHeight="1">
      <c r="A878" s="56"/>
      <c r="B878" s="42" t="s">
        <v>300</v>
      </c>
      <c r="C878" s="43" t="s">
        <v>301</v>
      </c>
      <c r="D878" s="44">
        <v>36</v>
      </c>
      <c r="E878" s="45">
        <v>144</v>
      </c>
      <c r="F878" s="45">
        <v>168</v>
      </c>
      <c r="G878" s="45">
        <v>144</v>
      </c>
      <c r="H878" s="45">
        <v>463</v>
      </c>
      <c r="I878" s="45">
        <v>463</v>
      </c>
      <c r="J878" s="45">
        <v>463</v>
      </c>
      <c r="K878" s="45">
        <v>100</v>
      </c>
      <c r="L878" s="45">
        <v>300</v>
      </c>
      <c r="M878" s="45">
        <v>63</v>
      </c>
      <c r="N878" s="45"/>
      <c r="O878" s="39">
        <f t="shared" si="586"/>
        <v>463</v>
      </c>
      <c r="P878" s="39">
        <f t="shared" si="587"/>
        <v>0</v>
      </c>
      <c r="Q878" s="45">
        <v>0</v>
      </c>
      <c r="R878" s="45">
        <v>0</v>
      </c>
      <c r="S878" s="45">
        <v>0</v>
      </c>
      <c r="T878" s="45">
        <v>0</v>
      </c>
      <c r="U878" s="45">
        <v>0</v>
      </c>
      <c r="V878" s="45">
        <v>0</v>
      </c>
    </row>
    <row r="879" spans="1:22" ht="30.75" customHeight="1">
      <c r="A879" s="56"/>
      <c r="B879" s="160" t="s">
        <v>560</v>
      </c>
      <c r="C879" s="128"/>
      <c r="D879" s="115">
        <f t="shared" ref="D879:V880" si="611">D880</f>
        <v>198</v>
      </c>
      <c r="E879" s="115">
        <f t="shared" si="611"/>
        <v>4609</v>
      </c>
      <c r="F879" s="115">
        <f t="shared" si="611"/>
        <v>6422</v>
      </c>
      <c r="G879" s="115">
        <f t="shared" si="611"/>
        <v>3678</v>
      </c>
      <c r="H879" s="115">
        <f t="shared" si="611"/>
        <v>2745</v>
      </c>
      <c r="I879" s="115">
        <f t="shared" si="611"/>
        <v>2745</v>
      </c>
      <c r="J879" s="115">
        <f t="shared" si="611"/>
        <v>2745</v>
      </c>
      <c r="K879" s="115">
        <f t="shared" si="611"/>
        <v>1209</v>
      </c>
      <c r="L879" s="115">
        <f t="shared" si="611"/>
        <v>1536</v>
      </c>
      <c r="M879" s="115">
        <f t="shared" si="611"/>
        <v>0</v>
      </c>
      <c r="N879" s="115">
        <f t="shared" si="611"/>
        <v>0</v>
      </c>
      <c r="O879" s="39">
        <f t="shared" si="586"/>
        <v>2745</v>
      </c>
      <c r="P879" s="39">
        <f t="shared" si="587"/>
        <v>0</v>
      </c>
      <c r="Q879" s="115">
        <f t="shared" si="611"/>
        <v>0</v>
      </c>
      <c r="R879" s="115">
        <f t="shared" si="611"/>
        <v>0</v>
      </c>
      <c r="S879" s="115">
        <f t="shared" si="611"/>
        <v>0</v>
      </c>
      <c r="T879" s="115">
        <f t="shared" si="611"/>
        <v>0</v>
      </c>
      <c r="U879" s="115">
        <f t="shared" si="611"/>
        <v>0</v>
      </c>
      <c r="V879" s="115">
        <f t="shared" si="611"/>
        <v>0</v>
      </c>
    </row>
    <row r="880" spans="1:22" ht="16.5" customHeight="1">
      <c r="A880" s="56"/>
      <c r="B880" s="42" t="s">
        <v>257</v>
      </c>
      <c r="C880" s="159"/>
      <c r="D880" s="63">
        <f t="shared" si="611"/>
        <v>198</v>
      </c>
      <c r="E880" s="63">
        <f t="shared" si="611"/>
        <v>4609</v>
      </c>
      <c r="F880" s="63">
        <f t="shared" si="611"/>
        <v>6422</v>
      </c>
      <c r="G880" s="63">
        <f t="shared" si="611"/>
        <v>3678</v>
      </c>
      <c r="H880" s="63">
        <f t="shared" si="611"/>
        <v>2745</v>
      </c>
      <c r="I880" s="63">
        <f t="shared" si="611"/>
        <v>2745</v>
      </c>
      <c r="J880" s="63">
        <f t="shared" si="611"/>
        <v>2745</v>
      </c>
      <c r="K880" s="63">
        <f t="shared" si="611"/>
        <v>1209</v>
      </c>
      <c r="L880" s="63">
        <f t="shared" si="611"/>
        <v>1536</v>
      </c>
      <c r="M880" s="63">
        <f t="shared" si="611"/>
        <v>0</v>
      </c>
      <c r="N880" s="63">
        <f t="shared" si="611"/>
        <v>0</v>
      </c>
      <c r="O880" s="39">
        <f t="shared" si="586"/>
        <v>2745</v>
      </c>
      <c r="P880" s="39">
        <f t="shared" si="587"/>
        <v>0</v>
      </c>
      <c r="Q880" s="63">
        <f t="shared" si="611"/>
        <v>0</v>
      </c>
      <c r="R880" s="63">
        <f t="shared" si="611"/>
        <v>0</v>
      </c>
      <c r="S880" s="63">
        <f t="shared" si="611"/>
        <v>0</v>
      </c>
      <c r="T880" s="63">
        <f t="shared" si="611"/>
        <v>0</v>
      </c>
      <c r="U880" s="63">
        <f t="shared" si="611"/>
        <v>0</v>
      </c>
      <c r="V880" s="63">
        <f t="shared" si="611"/>
        <v>0</v>
      </c>
    </row>
    <row r="881" spans="1:23" ht="24" customHeight="1">
      <c r="A881" s="56"/>
      <c r="B881" s="116" t="s">
        <v>558</v>
      </c>
      <c r="C881" s="43">
        <v>58</v>
      </c>
      <c r="D881" s="63">
        <f t="shared" ref="D881:V881" si="612">D882+D883+D884</f>
        <v>198</v>
      </c>
      <c r="E881" s="63">
        <f t="shared" si="612"/>
        <v>4609</v>
      </c>
      <c r="F881" s="63">
        <f t="shared" si="612"/>
        <v>6422</v>
      </c>
      <c r="G881" s="63">
        <f t="shared" si="612"/>
        <v>3678</v>
      </c>
      <c r="H881" s="63">
        <f t="shared" si="612"/>
        <v>2745</v>
      </c>
      <c r="I881" s="63">
        <f t="shared" si="612"/>
        <v>2745</v>
      </c>
      <c r="J881" s="63">
        <f t="shared" si="612"/>
        <v>2745</v>
      </c>
      <c r="K881" s="63">
        <f t="shared" si="612"/>
        <v>1209</v>
      </c>
      <c r="L881" s="63">
        <f t="shared" si="612"/>
        <v>1536</v>
      </c>
      <c r="M881" s="63">
        <f t="shared" si="612"/>
        <v>0</v>
      </c>
      <c r="N881" s="63">
        <f t="shared" si="612"/>
        <v>0</v>
      </c>
      <c r="O881" s="39">
        <f t="shared" si="586"/>
        <v>2745</v>
      </c>
      <c r="P881" s="39">
        <f t="shared" si="587"/>
        <v>0</v>
      </c>
      <c r="Q881" s="63">
        <f t="shared" ref="Q881" si="613">Q882+Q883+Q884</f>
        <v>0</v>
      </c>
      <c r="R881" s="63">
        <f t="shared" si="612"/>
        <v>0</v>
      </c>
      <c r="S881" s="63">
        <f t="shared" si="612"/>
        <v>0</v>
      </c>
      <c r="T881" s="63">
        <f t="shared" si="612"/>
        <v>0</v>
      </c>
      <c r="U881" s="63">
        <f t="shared" si="612"/>
        <v>0</v>
      </c>
      <c r="V881" s="63">
        <f t="shared" si="612"/>
        <v>0</v>
      </c>
    </row>
    <row r="882" spans="1:23" ht="15.75" customHeight="1">
      <c r="A882" s="56"/>
      <c r="B882" s="42" t="s">
        <v>294</v>
      </c>
      <c r="C882" s="43" t="s">
        <v>295</v>
      </c>
      <c r="D882" s="44">
        <v>1</v>
      </c>
      <c r="E882" s="45">
        <v>1304</v>
      </c>
      <c r="F882" s="45">
        <v>1304</v>
      </c>
      <c r="G882" s="45">
        <v>1017</v>
      </c>
      <c r="H882" s="45">
        <v>287</v>
      </c>
      <c r="I882" s="45">
        <v>287</v>
      </c>
      <c r="J882" s="45">
        <v>287</v>
      </c>
      <c r="K882" s="45">
        <v>187</v>
      </c>
      <c r="L882" s="45">
        <v>100</v>
      </c>
      <c r="M882" s="45"/>
      <c r="N882" s="45"/>
      <c r="O882" s="39">
        <f t="shared" si="586"/>
        <v>287</v>
      </c>
      <c r="P882" s="39">
        <f t="shared" si="587"/>
        <v>0</v>
      </c>
      <c r="Q882" s="45">
        <v>0</v>
      </c>
      <c r="R882" s="45">
        <v>0</v>
      </c>
      <c r="S882" s="45">
        <v>0</v>
      </c>
      <c r="T882" s="45">
        <v>0</v>
      </c>
      <c r="U882" s="45">
        <v>0</v>
      </c>
      <c r="V882" s="45">
        <v>0</v>
      </c>
    </row>
    <row r="883" spans="1:23" ht="15" customHeight="1">
      <c r="A883" s="56"/>
      <c r="B883" s="42" t="s">
        <v>297</v>
      </c>
      <c r="C883" s="43" t="s">
        <v>298</v>
      </c>
      <c r="D883" s="44">
        <v>2</v>
      </c>
      <c r="E883" s="45">
        <v>3261</v>
      </c>
      <c r="F883" s="45">
        <v>3261</v>
      </c>
      <c r="G883" s="45">
        <v>2543</v>
      </c>
      <c r="H883" s="45">
        <v>718</v>
      </c>
      <c r="I883" s="45">
        <v>718</v>
      </c>
      <c r="J883" s="45">
        <v>718</v>
      </c>
      <c r="K883" s="45">
        <v>451</v>
      </c>
      <c r="L883" s="45">
        <v>267</v>
      </c>
      <c r="M883" s="45"/>
      <c r="N883" s="45"/>
      <c r="O883" s="39">
        <f t="shared" si="586"/>
        <v>718</v>
      </c>
      <c r="P883" s="39">
        <f t="shared" si="587"/>
        <v>0</v>
      </c>
      <c r="Q883" s="45">
        <v>0</v>
      </c>
      <c r="R883" s="45">
        <v>0</v>
      </c>
      <c r="S883" s="45">
        <v>0</v>
      </c>
      <c r="T883" s="45">
        <v>0</v>
      </c>
      <c r="U883" s="45">
        <v>0</v>
      </c>
      <c r="V883" s="45">
        <v>0</v>
      </c>
    </row>
    <row r="884" spans="1:23" ht="15" customHeight="1">
      <c r="A884" s="56"/>
      <c r="B884" s="42" t="s">
        <v>300</v>
      </c>
      <c r="C884" s="43" t="s">
        <v>301</v>
      </c>
      <c r="D884" s="44">
        <v>195</v>
      </c>
      <c r="E884" s="45">
        <v>44</v>
      </c>
      <c r="F884" s="45">
        <v>1857</v>
      </c>
      <c r="G884" s="45">
        <v>118</v>
      </c>
      <c r="H884" s="45">
        <v>1740</v>
      </c>
      <c r="I884" s="45">
        <v>1740</v>
      </c>
      <c r="J884" s="45">
        <v>1740</v>
      </c>
      <c r="K884" s="45">
        <v>571</v>
      </c>
      <c r="L884" s="45">
        <v>1169</v>
      </c>
      <c r="M884" s="45"/>
      <c r="N884" s="45"/>
      <c r="O884" s="39">
        <f t="shared" si="586"/>
        <v>1740</v>
      </c>
      <c r="P884" s="39">
        <f t="shared" si="587"/>
        <v>0</v>
      </c>
      <c r="Q884" s="45">
        <v>0</v>
      </c>
      <c r="R884" s="45">
        <v>0</v>
      </c>
      <c r="S884" s="45">
        <v>0</v>
      </c>
      <c r="T884" s="45">
        <v>0</v>
      </c>
      <c r="U884" s="45">
        <v>0</v>
      </c>
      <c r="V884" s="45">
        <v>0</v>
      </c>
    </row>
    <row r="885" spans="1:23" ht="22.5" customHeight="1">
      <c r="A885" s="161" t="s">
        <v>561</v>
      </c>
      <c r="B885" s="162" t="s">
        <v>562</v>
      </c>
      <c r="C885" s="112" t="s">
        <v>563</v>
      </c>
      <c r="D885" s="163">
        <f>D893+D901+D909+D933+D965+D941+D917+D925+D949+D957</f>
        <v>41869</v>
      </c>
      <c r="E885" s="163">
        <f>E893+E901+E909+E933+E965+E941+E917+E925+E949+E957</f>
        <v>45636</v>
      </c>
      <c r="F885" s="163">
        <f t="shared" ref="F885:V889" si="614">F893+F901+F909+F933+F965+F941+F917+F925+F949+F957</f>
        <v>49468.860000000008</v>
      </c>
      <c r="G885" s="163">
        <f t="shared" si="614"/>
        <v>47247.39</v>
      </c>
      <c r="H885" s="163">
        <f t="shared" si="614"/>
        <v>57535</v>
      </c>
      <c r="I885" s="163">
        <f t="shared" si="614"/>
        <v>53847</v>
      </c>
      <c r="J885" s="163">
        <f t="shared" si="614"/>
        <v>53847</v>
      </c>
      <c r="K885" s="163">
        <f t="shared" si="614"/>
        <v>14235</v>
      </c>
      <c r="L885" s="163">
        <f t="shared" si="614"/>
        <v>13507</v>
      </c>
      <c r="M885" s="163">
        <f t="shared" si="614"/>
        <v>13465</v>
      </c>
      <c r="N885" s="163">
        <f t="shared" si="614"/>
        <v>12640</v>
      </c>
      <c r="O885" s="39">
        <f t="shared" si="586"/>
        <v>53847</v>
      </c>
      <c r="P885" s="39">
        <f t="shared" si="587"/>
        <v>0</v>
      </c>
      <c r="Q885" s="163">
        <f t="shared" si="614"/>
        <v>53680</v>
      </c>
      <c r="R885" s="163">
        <f t="shared" si="614"/>
        <v>53680</v>
      </c>
      <c r="S885" s="163">
        <f t="shared" si="614"/>
        <v>53680</v>
      </c>
      <c r="T885" s="163">
        <f t="shared" si="614"/>
        <v>53680</v>
      </c>
      <c r="U885" s="163">
        <f t="shared" si="614"/>
        <v>53580</v>
      </c>
      <c r="V885" s="163">
        <f t="shared" si="614"/>
        <v>53580</v>
      </c>
    </row>
    <row r="886" spans="1:23" ht="14.25">
      <c r="A886" s="161"/>
      <c r="B886" s="147" t="s">
        <v>244</v>
      </c>
      <c r="C886" s="148"/>
      <c r="D886" s="98">
        <f>D894+D902+D910+D934+D966+D942+D918+D926+D950</f>
        <v>41803</v>
      </c>
      <c r="E886" s="98">
        <f>E894+E902+E910+E934+E966+E942+E918+E926+E950+E958</f>
        <v>45625</v>
      </c>
      <c r="F886" s="98">
        <f t="shared" si="614"/>
        <v>49356.860000000008</v>
      </c>
      <c r="G886" s="98">
        <f t="shared" si="614"/>
        <v>47169.39</v>
      </c>
      <c r="H886" s="98">
        <f>H894+H902+H910+H934+H966+H942+H918+H926+H950+H958</f>
        <v>57085</v>
      </c>
      <c r="I886" s="98">
        <f t="shared" si="614"/>
        <v>53780</v>
      </c>
      <c r="J886" s="98">
        <f t="shared" si="614"/>
        <v>53780</v>
      </c>
      <c r="K886" s="98">
        <f t="shared" si="614"/>
        <v>14225</v>
      </c>
      <c r="L886" s="98">
        <f t="shared" si="614"/>
        <v>13450</v>
      </c>
      <c r="M886" s="98">
        <f t="shared" si="614"/>
        <v>13465</v>
      </c>
      <c r="N886" s="98">
        <f t="shared" si="614"/>
        <v>12640</v>
      </c>
      <c r="O886" s="39">
        <f t="shared" si="586"/>
        <v>53780</v>
      </c>
      <c r="P886" s="39">
        <f t="shared" si="587"/>
        <v>0</v>
      </c>
      <c r="Q886" s="98">
        <f t="shared" si="614"/>
        <v>53680</v>
      </c>
      <c r="R886" s="98">
        <f t="shared" si="614"/>
        <v>53680</v>
      </c>
      <c r="S886" s="98">
        <f t="shared" si="614"/>
        <v>53680</v>
      </c>
      <c r="T886" s="98">
        <f t="shared" si="614"/>
        <v>53680</v>
      </c>
      <c r="U886" s="98">
        <f t="shared" si="614"/>
        <v>53580</v>
      </c>
      <c r="V886" s="98">
        <f t="shared" si="614"/>
        <v>53580</v>
      </c>
    </row>
    <row r="887" spans="1:23" ht="14.25">
      <c r="A887" s="161"/>
      <c r="B887" s="147" t="s">
        <v>245</v>
      </c>
      <c r="C887" s="164">
        <v>1</v>
      </c>
      <c r="D887" s="98">
        <f t="shared" ref="D887:F889" si="615">D895+D903+D911+D935+D967+D943+D919+D927+D951+D959</f>
        <v>42105</v>
      </c>
      <c r="E887" s="98">
        <f t="shared" si="615"/>
        <v>45625</v>
      </c>
      <c r="F887" s="98">
        <f t="shared" si="615"/>
        <v>49757.9</v>
      </c>
      <c r="G887" s="98">
        <f t="shared" si="614"/>
        <v>47597.979999999996</v>
      </c>
      <c r="H887" s="98">
        <f>H895+H903+H911+H935+H967+H943+H919+H927+H951+H959</f>
        <v>57085</v>
      </c>
      <c r="I887" s="98">
        <f t="shared" si="614"/>
        <v>53780</v>
      </c>
      <c r="J887" s="98">
        <f t="shared" si="614"/>
        <v>53780</v>
      </c>
      <c r="K887" s="98">
        <f t="shared" si="614"/>
        <v>14225</v>
      </c>
      <c r="L887" s="98">
        <f t="shared" si="614"/>
        <v>13450</v>
      </c>
      <c r="M887" s="98">
        <f t="shared" si="614"/>
        <v>13465</v>
      </c>
      <c r="N887" s="98">
        <f t="shared" si="614"/>
        <v>12640</v>
      </c>
      <c r="O887" s="39">
        <f t="shared" si="586"/>
        <v>53780</v>
      </c>
      <c r="P887" s="39">
        <f t="shared" si="587"/>
        <v>0</v>
      </c>
      <c r="Q887" s="98">
        <f t="shared" si="614"/>
        <v>53680</v>
      </c>
      <c r="R887" s="98">
        <f t="shared" si="614"/>
        <v>53680</v>
      </c>
      <c r="S887" s="98">
        <f t="shared" si="614"/>
        <v>53680</v>
      </c>
      <c r="T887" s="98">
        <f t="shared" si="614"/>
        <v>53680</v>
      </c>
      <c r="U887" s="98">
        <f t="shared" si="614"/>
        <v>53580</v>
      </c>
      <c r="V887" s="98">
        <f t="shared" si="614"/>
        <v>53580</v>
      </c>
    </row>
    <row r="888" spans="1:23" ht="14.25">
      <c r="A888" s="161"/>
      <c r="B888" s="147" t="s">
        <v>246</v>
      </c>
      <c r="C888" s="164">
        <v>10</v>
      </c>
      <c r="D888" s="98">
        <f t="shared" si="615"/>
        <v>34376</v>
      </c>
      <c r="E888" s="98">
        <f t="shared" si="615"/>
        <v>38240</v>
      </c>
      <c r="F888" s="98">
        <f t="shared" si="615"/>
        <v>39274.960000000006</v>
      </c>
      <c r="G888" s="98">
        <f t="shared" si="614"/>
        <v>38129.590000000004</v>
      </c>
      <c r="H888" s="98">
        <f>H896+H904+H912+H936+H968+H944+H920+H928+H952+H960</f>
        <v>44340</v>
      </c>
      <c r="I888" s="98">
        <f t="shared" si="614"/>
        <v>43000</v>
      </c>
      <c r="J888" s="98">
        <f t="shared" si="614"/>
        <v>43000</v>
      </c>
      <c r="K888" s="98">
        <f t="shared" si="614"/>
        <v>11500</v>
      </c>
      <c r="L888" s="98">
        <f t="shared" si="614"/>
        <v>10805</v>
      </c>
      <c r="M888" s="98">
        <f t="shared" si="614"/>
        <v>10755</v>
      </c>
      <c r="N888" s="98">
        <f t="shared" si="614"/>
        <v>9940</v>
      </c>
      <c r="O888" s="39">
        <f t="shared" si="586"/>
        <v>43000</v>
      </c>
      <c r="P888" s="39">
        <f t="shared" si="587"/>
        <v>0</v>
      </c>
      <c r="Q888" s="98">
        <f t="shared" si="614"/>
        <v>43000</v>
      </c>
      <c r="R888" s="98">
        <f t="shared" si="614"/>
        <v>43000</v>
      </c>
      <c r="S888" s="98">
        <f t="shared" si="614"/>
        <v>43000</v>
      </c>
      <c r="T888" s="98">
        <f t="shared" si="614"/>
        <v>43000</v>
      </c>
      <c r="U888" s="98">
        <f t="shared" si="614"/>
        <v>43000</v>
      </c>
      <c r="V888" s="98">
        <f t="shared" si="614"/>
        <v>43000</v>
      </c>
    </row>
    <row r="889" spans="1:23" ht="14.25">
      <c r="A889" s="161"/>
      <c r="B889" s="147" t="s">
        <v>247</v>
      </c>
      <c r="C889" s="164">
        <v>20</v>
      </c>
      <c r="D889" s="98">
        <f t="shared" si="615"/>
        <v>7729</v>
      </c>
      <c r="E889" s="98">
        <f t="shared" si="615"/>
        <v>7385</v>
      </c>
      <c r="F889" s="98">
        <f t="shared" si="615"/>
        <v>10482.94</v>
      </c>
      <c r="G889" s="98">
        <f t="shared" si="614"/>
        <v>9468.39</v>
      </c>
      <c r="H889" s="98">
        <f>H897+H905+H913+H937+H969+H945+H921+H929+H953+H961</f>
        <v>12745</v>
      </c>
      <c r="I889" s="98">
        <f t="shared" si="614"/>
        <v>10780</v>
      </c>
      <c r="J889" s="98">
        <f t="shared" si="614"/>
        <v>10780</v>
      </c>
      <c r="K889" s="98">
        <f t="shared" si="614"/>
        <v>2725</v>
      </c>
      <c r="L889" s="98">
        <f t="shared" si="614"/>
        <v>2645</v>
      </c>
      <c r="M889" s="98">
        <f t="shared" si="614"/>
        <v>2710</v>
      </c>
      <c r="N889" s="98">
        <f t="shared" si="614"/>
        <v>2700</v>
      </c>
      <c r="O889" s="39">
        <f t="shared" si="586"/>
        <v>10780</v>
      </c>
      <c r="P889" s="39">
        <f t="shared" si="587"/>
        <v>0</v>
      </c>
      <c r="Q889" s="98">
        <f t="shared" si="614"/>
        <v>10680</v>
      </c>
      <c r="R889" s="98">
        <f t="shared" si="614"/>
        <v>10680</v>
      </c>
      <c r="S889" s="98">
        <f t="shared" si="614"/>
        <v>10680</v>
      </c>
      <c r="T889" s="98">
        <f t="shared" si="614"/>
        <v>10680</v>
      </c>
      <c r="U889" s="98">
        <f t="shared" si="614"/>
        <v>10580</v>
      </c>
      <c r="V889" s="98">
        <f t="shared" si="614"/>
        <v>10580</v>
      </c>
    </row>
    <row r="890" spans="1:23" ht="24.75" customHeight="1">
      <c r="A890" s="161"/>
      <c r="B890" s="70" t="s">
        <v>256</v>
      </c>
      <c r="C890" s="148" t="s">
        <v>355</v>
      </c>
      <c r="D890" s="98">
        <f>D898+D906+D914+D922+D930+D938+D954+D970+D962+D946</f>
        <v>-302</v>
      </c>
      <c r="E890" s="98">
        <f t="shared" ref="E890:V890" si="616">E898+E906+E914+E922+E930+E938+E954+E970+E962+E946</f>
        <v>0</v>
      </c>
      <c r="F890" s="98">
        <f t="shared" si="616"/>
        <v>-401.04</v>
      </c>
      <c r="G890" s="98">
        <f t="shared" si="616"/>
        <v>-428.59000000000003</v>
      </c>
      <c r="H890" s="98">
        <f t="shared" si="616"/>
        <v>0</v>
      </c>
      <c r="I890" s="98">
        <f t="shared" si="616"/>
        <v>0</v>
      </c>
      <c r="J890" s="98">
        <f t="shared" si="616"/>
        <v>0</v>
      </c>
      <c r="K890" s="98">
        <f t="shared" si="616"/>
        <v>0</v>
      </c>
      <c r="L890" s="98">
        <f t="shared" si="616"/>
        <v>0</v>
      </c>
      <c r="M890" s="98">
        <f t="shared" si="616"/>
        <v>0</v>
      </c>
      <c r="N890" s="98">
        <f t="shared" si="616"/>
        <v>0</v>
      </c>
      <c r="O890" s="39">
        <f t="shared" si="586"/>
        <v>0</v>
      </c>
      <c r="P890" s="39">
        <f t="shared" si="587"/>
        <v>0</v>
      </c>
      <c r="Q890" s="98">
        <f t="shared" si="616"/>
        <v>0</v>
      </c>
      <c r="R890" s="98">
        <f t="shared" si="616"/>
        <v>0</v>
      </c>
      <c r="S890" s="98">
        <f t="shared" si="616"/>
        <v>0</v>
      </c>
      <c r="T890" s="98">
        <f t="shared" si="616"/>
        <v>0</v>
      </c>
      <c r="U890" s="98">
        <f t="shared" si="616"/>
        <v>0</v>
      </c>
      <c r="V890" s="98">
        <f t="shared" si="616"/>
        <v>0</v>
      </c>
    </row>
    <row r="891" spans="1:23" ht="14.25">
      <c r="A891" s="161"/>
      <c r="B891" s="147" t="s">
        <v>257</v>
      </c>
      <c r="C891" s="164"/>
      <c r="D891" s="98">
        <f>D899+D907+D915+D939+D971+D931+D955+D923+D947</f>
        <v>66</v>
      </c>
      <c r="E891" s="98">
        <f>E899+E907+E915+E939+E971+E931+E955+E923+E947+E963</f>
        <v>11</v>
      </c>
      <c r="F891" s="98">
        <f t="shared" ref="F891:V891" si="617">F899+F907+F915+F939+F971+F931+F955+F923+F947</f>
        <v>89</v>
      </c>
      <c r="G891" s="98">
        <f t="shared" si="617"/>
        <v>78</v>
      </c>
      <c r="H891" s="98">
        <f t="shared" si="617"/>
        <v>450</v>
      </c>
      <c r="I891" s="98">
        <f t="shared" si="617"/>
        <v>67</v>
      </c>
      <c r="J891" s="98">
        <f t="shared" si="617"/>
        <v>67</v>
      </c>
      <c r="K891" s="98">
        <f t="shared" si="617"/>
        <v>10</v>
      </c>
      <c r="L891" s="98">
        <f t="shared" si="617"/>
        <v>57</v>
      </c>
      <c r="M891" s="98">
        <f t="shared" si="617"/>
        <v>0</v>
      </c>
      <c r="N891" s="98">
        <f t="shared" si="617"/>
        <v>0</v>
      </c>
      <c r="O891" s="39">
        <f t="shared" si="586"/>
        <v>67</v>
      </c>
      <c r="P891" s="39">
        <f t="shared" si="587"/>
        <v>0</v>
      </c>
      <c r="Q891" s="98">
        <f t="shared" si="617"/>
        <v>0</v>
      </c>
      <c r="R891" s="98">
        <f t="shared" si="617"/>
        <v>0</v>
      </c>
      <c r="S891" s="98">
        <f t="shared" si="617"/>
        <v>0</v>
      </c>
      <c r="T891" s="98">
        <f t="shared" si="617"/>
        <v>0</v>
      </c>
      <c r="U891" s="98">
        <f t="shared" si="617"/>
        <v>0</v>
      </c>
      <c r="V891" s="98">
        <f t="shared" si="617"/>
        <v>0</v>
      </c>
    </row>
    <row r="892" spans="1:23" ht="14.25">
      <c r="A892" s="161"/>
      <c r="B892" s="147" t="s">
        <v>310</v>
      </c>
      <c r="C892" s="164">
        <v>70</v>
      </c>
      <c r="D892" s="98">
        <f>D900+D908+D916+D940+D972+D932+D956+D924+D948+D964</f>
        <v>66</v>
      </c>
      <c r="E892" s="98">
        <f>E900+E908+E916+E940+E972+E932+E956+E924+E948+E964</f>
        <v>11</v>
      </c>
      <c r="F892" s="98">
        <f t="shared" ref="F892:V892" si="618">F900+F908+F916+F940+F972+F932+F956+F924+F948+F964</f>
        <v>150</v>
      </c>
      <c r="G892" s="98">
        <f t="shared" si="618"/>
        <v>115</v>
      </c>
      <c r="H892" s="98">
        <f t="shared" si="618"/>
        <v>450</v>
      </c>
      <c r="I892" s="98">
        <f t="shared" si="618"/>
        <v>67</v>
      </c>
      <c r="J892" s="98">
        <f t="shared" si="618"/>
        <v>67</v>
      </c>
      <c r="K892" s="98">
        <f t="shared" si="618"/>
        <v>10</v>
      </c>
      <c r="L892" s="98">
        <f t="shared" si="618"/>
        <v>57</v>
      </c>
      <c r="M892" s="98">
        <f t="shared" si="618"/>
        <v>0</v>
      </c>
      <c r="N892" s="98">
        <f t="shared" si="618"/>
        <v>0</v>
      </c>
      <c r="O892" s="39">
        <f t="shared" si="586"/>
        <v>67</v>
      </c>
      <c r="P892" s="39">
        <f t="shared" si="587"/>
        <v>0</v>
      </c>
      <c r="Q892" s="98">
        <f t="shared" si="618"/>
        <v>0</v>
      </c>
      <c r="R892" s="98">
        <f t="shared" si="618"/>
        <v>0</v>
      </c>
      <c r="S892" s="98">
        <f t="shared" si="618"/>
        <v>0</v>
      </c>
      <c r="T892" s="98">
        <f t="shared" si="618"/>
        <v>0</v>
      </c>
      <c r="U892" s="98">
        <f t="shared" si="618"/>
        <v>0</v>
      </c>
      <c r="V892" s="98">
        <f t="shared" si="618"/>
        <v>0</v>
      </c>
      <c r="W892" s="165"/>
    </row>
    <row r="893" spans="1:23" ht="26.25" customHeight="1">
      <c r="A893" s="56" t="s">
        <v>564</v>
      </c>
      <c r="B893" s="127" t="s">
        <v>565</v>
      </c>
      <c r="C893" s="128" t="s">
        <v>566</v>
      </c>
      <c r="D893" s="129">
        <f t="shared" ref="D893:V893" si="619">D894+D899</f>
        <v>11095</v>
      </c>
      <c r="E893" s="129">
        <f t="shared" si="619"/>
        <v>12300</v>
      </c>
      <c r="F893" s="129">
        <f t="shared" si="619"/>
        <v>11559</v>
      </c>
      <c r="G893" s="129">
        <f t="shared" si="619"/>
        <v>11267</v>
      </c>
      <c r="H893" s="129">
        <f t="shared" si="619"/>
        <v>10670</v>
      </c>
      <c r="I893" s="129">
        <f t="shared" si="619"/>
        <v>10600</v>
      </c>
      <c r="J893" s="129">
        <f t="shared" si="619"/>
        <v>10600</v>
      </c>
      <c r="K893" s="129">
        <f t="shared" si="619"/>
        <v>2900</v>
      </c>
      <c r="L893" s="129">
        <f t="shared" si="619"/>
        <v>2620</v>
      </c>
      <c r="M893" s="129">
        <f t="shared" si="619"/>
        <v>2640</v>
      </c>
      <c r="N893" s="129">
        <f t="shared" si="619"/>
        <v>2440</v>
      </c>
      <c r="O893" s="39">
        <f t="shared" si="586"/>
        <v>10600</v>
      </c>
      <c r="P893" s="39">
        <f t="shared" si="587"/>
        <v>0</v>
      </c>
      <c r="Q893" s="129">
        <f t="shared" ref="Q893" si="620">Q894+Q899</f>
        <v>10600</v>
      </c>
      <c r="R893" s="129">
        <f t="shared" si="619"/>
        <v>10600</v>
      </c>
      <c r="S893" s="129">
        <f t="shared" si="619"/>
        <v>10600</v>
      </c>
      <c r="T893" s="129">
        <f t="shared" si="619"/>
        <v>10600</v>
      </c>
      <c r="U893" s="129">
        <f t="shared" si="619"/>
        <v>10600</v>
      </c>
      <c r="V893" s="129">
        <f t="shared" si="619"/>
        <v>10600</v>
      </c>
    </row>
    <row r="894" spans="1:23" ht="14.25">
      <c r="A894" s="56"/>
      <c r="B894" s="41" t="s">
        <v>244</v>
      </c>
      <c r="C894" s="43"/>
      <c r="D894" s="98">
        <f t="shared" ref="D894:V894" si="621">D895+D898</f>
        <v>11095</v>
      </c>
      <c r="E894" s="98">
        <f>E895+E898</f>
        <v>12300</v>
      </c>
      <c r="F894" s="98">
        <f t="shared" si="621"/>
        <v>11559</v>
      </c>
      <c r="G894" s="98">
        <f t="shared" si="621"/>
        <v>11267</v>
      </c>
      <c r="H894" s="98">
        <f t="shared" si="621"/>
        <v>10670</v>
      </c>
      <c r="I894" s="98">
        <f t="shared" si="621"/>
        <v>10600</v>
      </c>
      <c r="J894" s="98">
        <f t="shared" si="621"/>
        <v>10600</v>
      </c>
      <c r="K894" s="98">
        <f t="shared" si="621"/>
        <v>2900</v>
      </c>
      <c r="L894" s="98">
        <f t="shared" si="621"/>
        <v>2620</v>
      </c>
      <c r="M894" s="98">
        <f t="shared" si="621"/>
        <v>2640</v>
      </c>
      <c r="N894" s="98">
        <f t="shared" si="621"/>
        <v>2440</v>
      </c>
      <c r="O894" s="39">
        <f t="shared" si="586"/>
        <v>10600</v>
      </c>
      <c r="P894" s="39">
        <f t="shared" si="587"/>
        <v>0</v>
      </c>
      <c r="Q894" s="98">
        <f t="shared" ref="Q894" si="622">Q895+Q898</f>
        <v>10600</v>
      </c>
      <c r="R894" s="98">
        <f t="shared" si="621"/>
        <v>10600</v>
      </c>
      <c r="S894" s="98">
        <f t="shared" si="621"/>
        <v>10600</v>
      </c>
      <c r="T894" s="98">
        <f t="shared" si="621"/>
        <v>10600</v>
      </c>
      <c r="U894" s="98">
        <f t="shared" si="621"/>
        <v>10600</v>
      </c>
      <c r="V894" s="98">
        <f t="shared" si="621"/>
        <v>10600</v>
      </c>
    </row>
    <row r="895" spans="1:23" ht="14.25">
      <c r="A895" s="56"/>
      <c r="B895" s="42" t="s">
        <v>245</v>
      </c>
      <c r="C895" s="43">
        <v>1</v>
      </c>
      <c r="D895" s="50">
        <f t="shared" ref="D895:V895" si="623">D896+D897</f>
        <v>11185</v>
      </c>
      <c r="E895" s="50">
        <f t="shared" si="623"/>
        <v>12300</v>
      </c>
      <c r="F895" s="50">
        <f t="shared" si="623"/>
        <v>11592</v>
      </c>
      <c r="G895" s="50">
        <f t="shared" si="623"/>
        <v>11300</v>
      </c>
      <c r="H895" s="50">
        <f t="shared" si="623"/>
        <v>10670</v>
      </c>
      <c r="I895" s="50">
        <f t="shared" si="623"/>
        <v>10600</v>
      </c>
      <c r="J895" s="50">
        <f t="shared" si="623"/>
        <v>10600</v>
      </c>
      <c r="K895" s="50">
        <f t="shared" si="623"/>
        <v>2900</v>
      </c>
      <c r="L895" s="50">
        <f t="shared" si="623"/>
        <v>2620</v>
      </c>
      <c r="M895" s="50">
        <f t="shared" si="623"/>
        <v>2640</v>
      </c>
      <c r="N895" s="50">
        <f t="shared" si="623"/>
        <v>2440</v>
      </c>
      <c r="O895" s="39">
        <f t="shared" si="586"/>
        <v>10600</v>
      </c>
      <c r="P895" s="39">
        <f t="shared" si="587"/>
        <v>0</v>
      </c>
      <c r="Q895" s="50">
        <f t="shared" ref="Q895" si="624">Q896+Q897</f>
        <v>10600</v>
      </c>
      <c r="R895" s="50">
        <f t="shared" si="623"/>
        <v>10600</v>
      </c>
      <c r="S895" s="50">
        <f t="shared" si="623"/>
        <v>10600</v>
      </c>
      <c r="T895" s="50">
        <f t="shared" si="623"/>
        <v>10600</v>
      </c>
      <c r="U895" s="50">
        <f t="shared" si="623"/>
        <v>10600</v>
      </c>
      <c r="V895" s="50">
        <f t="shared" si="623"/>
        <v>10600</v>
      </c>
    </row>
    <row r="896" spans="1:23" ht="14.25">
      <c r="A896" s="56"/>
      <c r="B896" s="42" t="s">
        <v>246</v>
      </c>
      <c r="C896" s="43">
        <v>10</v>
      </c>
      <c r="D896" s="44">
        <v>9475</v>
      </c>
      <c r="E896" s="45">
        <v>10600</v>
      </c>
      <c r="F896" s="45">
        <v>9697</v>
      </c>
      <c r="G896" s="45">
        <v>9586</v>
      </c>
      <c r="H896" s="45">
        <v>8900</v>
      </c>
      <c r="I896" s="45">
        <v>8900</v>
      </c>
      <c r="J896" s="45">
        <v>8900</v>
      </c>
      <c r="K896" s="45">
        <v>2500</v>
      </c>
      <c r="L896" s="45">
        <v>2200</v>
      </c>
      <c r="M896" s="45">
        <v>2200</v>
      </c>
      <c r="N896" s="45">
        <v>2000</v>
      </c>
      <c r="O896" s="39">
        <f t="shared" si="586"/>
        <v>8900</v>
      </c>
      <c r="P896" s="39">
        <f t="shared" si="587"/>
        <v>0</v>
      </c>
      <c r="Q896" s="45">
        <v>8900</v>
      </c>
      <c r="R896" s="45">
        <v>8900</v>
      </c>
      <c r="S896" s="45">
        <v>8900</v>
      </c>
      <c r="T896" s="45">
        <v>8900</v>
      </c>
      <c r="U896" s="45">
        <v>8900</v>
      </c>
      <c r="V896" s="45">
        <v>8900</v>
      </c>
    </row>
    <row r="897" spans="1:22" ht="12.75" customHeight="1">
      <c r="A897" s="56"/>
      <c r="B897" s="42" t="s">
        <v>247</v>
      </c>
      <c r="C897" s="43">
        <v>20</v>
      </c>
      <c r="D897" s="44">
        <v>1710</v>
      </c>
      <c r="E897" s="45">
        <v>1700</v>
      </c>
      <c r="F897" s="45">
        <v>1895</v>
      </c>
      <c r="G897" s="45">
        <v>1714</v>
      </c>
      <c r="H897" s="45">
        <v>1770</v>
      </c>
      <c r="I897" s="45">
        <v>1700</v>
      </c>
      <c r="J897" s="45">
        <v>1700</v>
      </c>
      <c r="K897" s="45">
        <v>400</v>
      </c>
      <c r="L897" s="45">
        <v>420</v>
      </c>
      <c r="M897" s="45">
        <v>440</v>
      </c>
      <c r="N897" s="45">
        <v>440</v>
      </c>
      <c r="O897" s="39">
        <f t="shared" si="586"/>
        <v>1700</v>
      </c>
      <c r="P897" s="39">
        <f t="shared" si="587"/>
        <v>0</v>
      </c>
      <c r="Q897" s="45">
        <v>1700</v>
      </c>
      <c r="R897" s="45">
        <v>1700</v>
      </c>
      <c r="S897" s="45">
        <v>1700</v>
      </c>
      <c r="T897" s="45">
        <v>1700</v>
      </c>
      <c r="U897" s="45">
        <v>1700</v>
      </c>
      <c r="V897" s="45">
        <v>1700</v>
      </c>
    </row>
    <row r="898" spans="1:22" ht="27.75" hidden="1" customHeight="1">
      <c r="A898" s="56"/>
      <c r="B898" s="31" t="s">
        <v>256</v>
      </c>
      <c r="C898" s="43" t="s">
        <v>355</v>
      </c>
      <c r="D898" s="44">
        <v>-90</v>
      </c>
      <c r="E898" s="45"/>
      <c r="F898" s="45">
        <v>-33</v>
      </c>
      <c r="G898" s="45">
        <v>-33</v>
      </c>
      <c r="H898" s="45"/>
      <c r="I898" s="45"/>
      <c r="J898" s="45"/>
      <c r="K898" s="45"/>
      <c r="L898" s="45"/>
      <c r="M898" s="45"/>
      <c r="N898" s="45"/>
      <c r="O898" s="39">
        <f t="shared" si="586"/>
        <v>0</v>
      </c>
      <c r="P898" s="39">
        <f t="shared" si="587"/>
        <v>0</v>
      </c>
      <c r="Q898" s="45"/>
      <c r="R898" s="45"/>
      <c r="S898" s="45"/>
      <c r="T898" s="45"/>
      <c r="U898" s="45"/>
      <c r="V898" s="45"/>
    </row>
    <row r="899" spans="1:22" ht="15" customHeight="1">
      <c r="A899" s="56"/>
      <c r="B899" s="41" t="s">
        <v>257</v>
      </c>
      <c r="C899" s="43"/>
      <c r="D899" s="44"/>
      <c r="E899" s="45"/>
      <c r="F899" s="45"/>
      <c r="G899" s="45"/>
      <c r="H899" s="45"/>
      <c r="I899" s="45"/>
      <c r="J899" s="45"/>
      <c r="K899" s="45"/>
      <c r="L899" s="45"/>
      <c r="M899" s="45"/>
      <c r="N899" s="45"/>
      <c r="O899" s="39">
        <f t="shared" si="586"/>
        <v>0</v>
      </c>
      <c r="P899" s="39">
        <f t="shared" si="587"/>
        <v>0</v>
      </c>
      <c r="Q899" s="45"/>
      <c r="R899" s="45"/>
      <c r="S899" s="45"/>
      <c r="T899" s="45"/>
      <c r="U899" s="45"/>
      <c r="V899" s="45"/>
    </row>
    <row r="900" spans="1:22" ht="12" customHeight="1">
      <c r="A900" s="56"/>
      <c r="B900" s="42" t="s">
        <v>310</v>
      </c>
      <c r="C900" s="43">
        <v>70</v>
      </c>
      <c r="D900" s="44"/>
      <c r="E900" s="45"/>
      <c r="F900" s="45">
        <v>38</v>
      </c>
      <c r="G900" s="45">
        <v>37</v>
      </c>
      <c r="H900" s="45"/>
      <c r="I900" s="45"/>
      <c r="J900" s="45"/>
      <c r="K900" s="45"/>
      <c r="L900" s="45"/>
      <c r="M900" s="45"/>
      <c r="N900" s="45"/>
      <c r="O900" s="39">
        <f t="shared" si="586"/>
        <v>0</v>
      </c>
      <c r="P900" s="39">
        <f t="shared" si="587"/>
        <v>0</v>
      </c>
      <c r="Q900" s="45"/>
      <c r="R900" s="45"/>
      <c r="S900" s="45"/>
      <c r="T900" s="45"/>
      <c r="U900" s="45"/>
      <c r="V900" s="45"/>
    </row>
    <row r="901" spans="1:22" ht="28.5" customHeight="1">
      <c r="A901" s="56" t="s">
        <v>567</v>
      </c>
      <c r="B901" s="127" t="s">
        <v>568</v>
      </c>
      <c r="C901" s="128" t="s">
        <v>569</v>
      </c>
      <c r="D901" s="129">
        <f t="shared" ref="D901:V901" si="625">D902+D907</f>
        <v>6439</v>
      </c>
      <c r="E901" s="129">
        <f t="shared" si="625"/>
        <v>6600</v>
      </c>
      <c r="F901" s="129">
        <f t="shared" si="625"/>
        <v>6950</v>
      </c>
      <c r="G901" s="129">
        <f t="shared" si="625"/>
        <v>6630</v>
      </c>
      <c r="H901" s="129">
        <f t="shared" si="625"/>
        <v>7796</v>
      </c>
      <c r="I901" s="129">
        <f t="shared" si="625"/>
        <v>7049</v>
      </c>
      <c r="J901" s="129">
        <f t="shared" si="625"/>
        <v>7049</v>
      </c>
      <c r="K901" s="129">
        <f t="shared" si="625"/>
        <v>1825</v>
      </c>
      <c r="L901" s="129">
        <f t="shared" si="625"/>
        <v>1824</v>
      </c>
      <c r="M901" s="129">
        <f t="shared" si="625"/>
        <v>1725</v>
      </c>
      <c r="N901" s="129">
        <f t="shared" si="625"/>
        <v>1675</v>
      </c>
      <c r="O901" s="39">
        <f t="shared" si="586"/>
        <v>7049</v>
      </c>
      <c r="P901" s="39">
        <f t="shared" si="587"/>
        <v>0</v>
      </c>
      <c r="Q901" s="129">
        <f t="shared" ref="Q901" si="626">Q902+Q907</f>
        <v>7000</v>
      </c>
      <c r="R901" s="129">
        <f t="shared" si="625"/>
        <v>7000</v>
      </c>
      <c r="S901" s="129">
        <f t="shared" si="625"/>
        <v>7000</v>
      </c>
      <c r="T901" s="129">
        <f t="shared" si="625"/>
        <v>7000</v>
      </c>
      <c r="U901" s="129">
        <f t="shared" si="625"/>
        <v>7000</v>
      </c>
      <c r="V901" s="129">
        <f t="shared" si="625"/>
        <v>7000</v>
      </c>
    </row>
    <row r="902" spans="1:22" ht="14.25">
      <c r="A902" s="56"/>
      <c r="B902" s="41" t="s">
        <v>244</v>
      </c>
      <c r="C902" s="43"/>
      <c r="D902" s="98">
        <f t="shared" ref="D902:V902" si="627">D903+D906</f>
        <v>6439</v>
      </c>
      <c r="E902" s="98">
        <f>E903+E906</f>
        <v>6600</v>
      </c>
      <c r="F902" s="98">
        <f t="shared" si="627"/>
        <v>6872</v>
      </c>
      <c r="G902" s="98">
        <f t="shared" si="627"/>
        <v>6552</v>
      </c>
      <c r="H902" s="98">
        <f t="shared" si="627"/>
        <v>7470</v>
      </c>
      <c r="I902" s="98">
        <f t="shared" si="627"/>
        <v>7000</v>
      </c>
      <c r="J902" s="98">
        <f t="shared" si="627"/>
        <v>7000</v>
      </c>
      <c r="K902" s="98">
        <f t="shared" si="627"/>
        <v>1825</v>
      </c>
      <c r="L902" s="98">
        <f t="shared" si="627"/>
        <v>1775</v>
      </c>
      <c r="M902" s="98">
        <f t="shared" si="627"/>
        <v>1725</v>
      </c>
      <c r="N902" s="98">
        <f t="shared" si="627"/>
        <v>1675</v>
      </c>
      <c r="O902" s="39">
        <f t="shared" si="586"/>
        <v>7000</v>
      </c>
      <c r="P902" s="39">
        <f t="shared" si="587"/>
        <v>0</v>
      </c>
      <c r="Q902" s="98">
        <f t="shared" ref="Q902" si="628">Q903+Q906</f>
        <v>7000</v>
      </c>
      <c r="R902" s="98">
        <f t="shared" si="627"/>
        <v>7000</v>
      </c>
      <c r="S902" s="98">
        <f t="shared" si="627"/>
        <v>7000</v>
      </c>
      <c r="T902" s="98">
        <f t="shared" si="627"/>
        <v>7000</v>
      </c>
      <c r="U902" s="98">
        <f t="shared" si="627"/>
        <v>7000</v>
      </c>
      <c r="V902" s="98">
        <f t="shared" si="627"/>
        <v>7000</v>
      </c>
    </row>
    <row r="903" spans="1:22" ht="14.25">
      <c r="A903" s="56"/>
      <c r="B903" s="42" t="s">
        <v>245</v>
      </c>
      <c r="C903" s="43">
        <v>1</v>
      </c>
      <c r="D903" s="50">
        <f t="shared" ref="D903:V903" si="629">D904+D905</f>
        <v>6466</v>
      </c>
      <c r="E903" s="50">
        <f t="shared" si="629"/>
        <v>6600</v>
      </c>
      <c r="F903" s="50">
        <f t="shared" si="629"/>
        <v>6908</v>
      </c>
      <c r="G903" s="50">
        <f t="shared" si="629"/>
        <v>6581</v>
      </c>
      <c r="H903" s="50">
        <f t="shared" si="629"/>
        <v>7470</v>
      </c>
      <c r="I903" s="50">
        <f t="shared" si="629"/>
        <v>7000</v>
      </c>
      <c r="J903" s="50">
        <f t="shared" si="629"/>
        <v>7000</v>
      </c>
      <c r="K903" s="50">
        <f t="shared" si="629"/>
        <v>1825</v>
      </c>
      <c r="L903" s="50">
        <f t="shared" si="629"/>
        <v>1775</v>
      </c>
      <c r="M903" s="50">
        <f t="shared" si="629"/>
        <v>1725</v>
      </c>
      <c r="N903" s="50">
        <f t="shared" si="629"/>
        <v>1675</v>
      </c>
      <c r="O903" s="39">
        <f t="shared" si="586"/>
        <v>7000</v>
      </c>
      <c r="P903" s="39">
        <f t="shared" si="587"/>
        <v>0</v>
      </c>
      <c r="Q903" s="50">
        <f t="shared" ref="Q903" si="630">Q904+Q905</f>
        <v>7000</v>
      </c>
      <c r="R903" s="50">
        <f t="shared" si="629"/>
        <v>7000</v>
      </c>
      <c r="S903" s="50">
        <f t="shared" si="629"/>
        <v>7000</v>
      </c>
      <c r="T903" s="50">
        <f t="shared" si="629"/>
        <v>7000</v>
      </c>
      <c r="U903" s="50">
        <f t="shared" si="629"/>
        <v>7000</v>
      </c>
      <c r="V903" s="50">
        <f t="shared" si="629"/>
        <v>7000</v>
      </c>
    </row>
    <row r="904" spans="1:22" ht="14.25">
      <c r="A904" s="56"/>
      <c r="B904" s="42" t="s">
        <v>246</v>
      </c>
      <c r="C904" s="43">
        <v>10</v>
      </c>
      <c r="D904" s="44">
        <v>5097</v>
      </c>
      <c r="E904" s="45">
        <v>5500</v>
      </c>
      <c r="F904" s="45">
        <v>5541</v>
      </c>
      <c r="G904" s="45">
        <v>5481</v>
      </c>
      <c r="H904" s="45">
        <v>5775</v>
      </c>
      <c r="I904" s="45">
        <v>5700</v>
      </c>
      <c r="J904" s="45">
        <v>5700</v>
      </c>
      <c r="K904" s="45">
        <v>1500</v>
      </c>
      <c r="L904" s="45">
        <v>1450</v>
      </c>
      <c r="M904" s="45">
        <v>1400</v>
      </c>
      <c r="N904" s="45">
        <v>1350</v>
      </c>
      <c r="O904" s="39">
        <f t="shared" si="586"/>
        <v>5700</v>
      </c>
      <c r="P904" s="39">
        <f t="shared" si="587"/>
        <v>0</v>
      </c>
      <c r="Q904" s="45">
        <v>5700</v>
      </c>
      <c r="R904" s="45">
        <v>5700</v>
      </c>
      <c r="S904" s="45">
        <v>5700</v>
      </c>
      <c r="T904" s="45">
        <v>5700</v>
      </c>
      <c r="U904" s="45">
        <v>5700</v>
      </c>
      <c r="V904" s="45">
        <v>5700</v>
      </c>
    </row>
    <row r="905" spans="1:22" ht="14.25" customHeight="1">
      <c r="A905" s="56"/>
      <c r="B905" s="42" t="s">
        <v>247</v>
      </c>
      <c r="C905" s="43">
        <v>20</v>
      </c>
      <c r="D905" s="44">
        <v>1369</v>
      </c>
      <c r="E905" s="45">
        <v>1100</v>
      </c>
      <c r="F905" s="45">
        <v>1367</v>
      </c>
      <c r="G905" s="45">
        <v>1100</v>
      </c>
      <c r="H905" s="45">
        <v>1695</v>
      </c>
      <c r="I905" s="45">
        <v>1300</v>
      </c>
      <c r="J905" s="45">
        <v>1300</v>
      </c>
      <c r="K905" s="45">
        <v>325</v>
      </c>
      <c r="L905" s="45">
        <v>325</v>
      </c>
      <c r="M905" s="45">
        <v>325</v>
      </c>
      <c r="N905" s="45">
        <v>325</v>
      </c>
      <c r="O905" s="39">
        <f t="shared" si="586"/>
        <v>1300</v>
      </c>
      <c r="P905" s="39">
        <f t="shared" si="587"/>
        <v>0</v>
      </c>
      <c r="Q905" s="45">
        <v>1300</v>
      </c>
      <c r="R905" s="45">
        <v>1300</v>
      </c>
      <c r="S905" s="45">
        <v>1300</v>
      </c>
      <c r="T905" s="45">
        <v>1300</v>
      </c>
      <c r="U905" s="45">
        <v>1300</v>
      </c>
      <c r="V905" s="45">
        <v>1300</v>
      </c>
    </row>
    <row r="906" spans="1:22" ht="29.25" hidden="1" customHeight="1">
      <c r="A906" s="56"/>
      <c r="B906" s="31" t="s">
        <v>256</v>
      </c>
      <c r="C906" s="43" t="s">
        <v>355</v>
      </c>
      <c r="D906" s="44">
        <v>-27</v>
      </c>
      <c r="E906" s="45"/>
      <c r="F906" s="45">
        <v>-36</v>
      </c>
      <c r="G906" s="45">
        <v>-29</v>
      </c>
      <c r="H906" s="45"/>
      <c r="I906" s="45"/>
      <c r="J906" s="45"/>
      <c r="K906" s="45"/>
      <c r="L906" s="45"/>
      <c r="M906" s="45"/>
      <c r="N906" s="45"/>
      <c r="O906" s="39">
        <f t="shared" si="586"/>
        <v>0</v>
      </c>
      <c r="P906" s="39">
        <f t="shared" si="587"/>
        <v>0</v>
      </c>
      <c r="Q906" s="45"/>
      <c r="R906" s="45"/>
      <c r="S906" s="45"/>
      <c r="T906" s="45"/>
      <c r="U906" s="45"/>
      <c r="V906" s="45"/>
    </row>
    <row r="907" spans="1:22" ht="17.25" customHeight="1">
      <c r="A907" s="56"/>
      <c r="B907" s="41" t="s">
        <v>257</v>
      </c>
      <c r="C907" s="43"/>
      <c r="D907" s="50">
        <f t="shared" ref="D907:V907" si="631">D908</f>
        <v>0</v>
      </c>
      <c r="E907" s="50">
        <f t="shared" si="631"/>
        <v>0</v>
      </c>
      <c r="F907" s="50">
        <f t="shared" si="631"/>
        <v>78</v>
      </c>
      <c r="G907" s="50">
        <f t="shared" si="631"/>
        <v>78</v>
      </c>
      <c r="H907" s="50">
        <f t="shared" si="631"/>
        <v>326</v>
      </c>
      <c r="I907" s="50">
        <f t="shared" si="631"/>
        <v>49</v>
      </c>
      <c r="J907" s="50">
        <f t="shared" si="631"/>
        <v>49</v>
      </c>
      <c r="K907" s="50">
        <f t="shared" si="631"/>
        <v>0</v>
      </c>
      <c r="L907" s="50">
        <f t="shared" si="631"/>
        <v>49</v>
      </c>
      <c r="M907" s="50">
        <f t="shared" si="631"/>
        <v>0</v>
      </c>
      <c r="N907" s="50">
        <f t="shared" si="631"/>
        <v>0</v>
      </c>
      <c r="O907" s="39">
        <f t="shared" ref="O907:O970" si="632">K907+L907+M907+N907</f>
        <v>49</v>
      </c>
      <c r="P907" s="39">
        <f t="shared" ref="P907:P970" si="633">I907-O907</f>
        <v>0</v>
      </c>
      <c r="Q907" s="50">
        <f t="shared" si="631"/>
        <v>0</v>
      </c>
      <c r="R907" s="50">
        <f t="shared" si="631"/>
        <v>0</v>
      </c>
      <c r="S907" s="50">
        <f t="shared" si="631"/>
        <v>0</v>
      </c>
      <c r="T907" s="50">
        <f t="shared" si="631"/>
        <v>0</v>
      </c>
      <c r="U907" s="50">
        <f t="shared" si="631"/>
        <v>0</v>
      </c>
      <c r="V907" s="50">
        <f t="shared" si="631"/>
        <v>0</v>
      </c>
    </row>
    <row r="908" spans="1:22" ht="18" customHeight="1">
      <c r="A908" s="56"/>
      <c r="B908" s="42" t="s">
        <v>310</v>
      </c>
      <c r="C908" s="43">
        <v>70</v>
      </c>
      <c r="D908" s="44">
        <v>0</v>
      </c>
      <c r="E908" s="45">
        <v>0</v>
      </c>
      <c r="F908" s="45">
        <v>78</v>
      </c>
      <c r="G908" s="45">
        <v>78</v>
      </c>
      <c r="H908" s="45">
        <v>326</v>
      </c>
      <c r="I908" s="45">
        <v>49</v>
      </c>
      <c r="J908" s="45">
        <v>49</v>
      </c>
      <c r="K908" s="45">
        <v>0</v>
      </c>
      <c r="L908" s="45">
        <v>49</v>
      </c>
      <c r="M908" s="45"/>
      <c r="N908" s="45"/>
      <c r="O908" s="39">
        <f t="shared" si="632"/>
        <v>49</v>
      </c>
      <c r="P908" s="39">
        <f t="shared" si="633"/>
        <v>0</v>
      </c>
      <c r="Q908" s="45"/>
      <c r="R908" s="45"/>
      <c r="S908" s="45"/>
      <c r="T908" s="45"/>
      <c r="U908" s="45"/>
      <c r="V908" s="45"/>
    </row>
    <row r="909" spans="1:22" ht="30" customHeight="1">
      <c r="A909" s="56" t="s">
        <v>570</v>
      </c>
      <c r="B909" s="127" t="s">
        <v>571</v>
      </c>
      <c r="C909" s="128" t="s">
        <v>572</v>
      </c>
      <c r="D909" s="129">
        <f t="shared" ref="D909:V909" si="634">D910+D915</f>
        <v>11150</v>
      </c>
      <c r="E909" s="129">
        <f t="shared" si="634"/>
        <v>12450</v>
      </c>
      <c r="F909" s="129">
        <f t="shared" si="634"/>
        <v>12529.15</v>
      </c>
      <c r="G909" s="129">
        <f t="shared" si="634"/>
        <v>11862.76</v>
      </c>
      <c r="H909" s="129">
        <f t="shared" si="634"/>
        <v>15016</v>
      </c>
      <c r="I909" s="129">
        <f t="shared" si="634"/>
        <v>13200</v>
      </c>
      <c r="J909" s="129">
        <f t="shared" si="634"/>
        <v>13200</v>
      </c>
      <c r="K909" s="129">
        <f t="shared" si="634"/>
        <v>3300</v>
      </c>
      <c r="L909" s="129">
        <f t="shared" si="634"/>
        <v>3275</v>
      </c>
      <c r="M909" s="129">
        <f t="shared" si="634"/>
        <v>3325</v>
      </c>
      <c r="N909" s="129">
        <f t="shared" si="634"/>
        <v>3300</v>
      </c>
      <c r="O909" s="39">
        <f t="shared" si="632"/>
        <v>13200</v>
      </c>
      <c r="P909" s="39">
        <f t="shared" si="633"/>
        <v>0</v>
      </c>
      <c r="Q909" s="129">
        <f t="shared" ref="Q909" si="635">Q910+Q915</f>
        <v>13200</v>
      </c>
      <c r="R909" s="129">
        <f t="shared" si="634"/>
        <v>13200</v>
      </c>
      <c r="S909" s="129">
        <f t="shared" si="634"/>
        <v>13200</v>
      </c>
      <c r="T909" s="129">
        <f t="shared" si="634"/>
        <v>13200</v>
      </c>
      <c r="U909" s="129">
        <f t="shared" si="634"/>
        <v>13200</v>
      </c>
      <c r="V909" s="129">
        <f t="shared" si="634"/>
        <v>13200</v>
      </c>
    </row>
    <row r="910" spans="1:22" ht="14.25">
      <c r="A910" s="56"/>
      <c r="B910" s="41" t="s">
        <v>244</v>
      </c>
      <c r="C910" s="43"/>
      <c r="D910" s="98">
        <f t="shared" ref="D910:V910" si="636">D911+D914</f>
        <v>11103</v>
      </c>
      <c r="E910" s="98">
        <f t="shared" si="636"/>
        <v>12450</v>
      </c>
      <c r="F910" s="98">
        <f t="shared" si="636"/>
        <v>12529.15</v>
      </c>
      <c r="G910" s="98">
        <f t="shared" si="636"/>
        <v>11862.76</v>
      </c>
      <c r="H910" s="98">
        <f t="shared" si="636"/>
        <v>14983</v>
      </c>
      <c r="I910" s="98">
        <f t="shared" si="636"/>
        <v>13200</v>
      </c>
      <c r="J910" s="98">
        <f t="shared" si="636"/>
        <v>13200</v>
      </c>
      <c r="K910" s="98">
        <f t="shared" si="636"/>
        <v>3300</v>
      </c>
      <c r="L910" s="98">
        <f t="shared" si="636"/>
        <v>3275</v>
      </c>
      <c r="M910" s="98">
        <f t="shared" si="636"/>
        <v>3325</v>
      </c>
      <c r="N910" s="98">
        <f t="shared" si="636"/>
        <v>3300</v>
      </c>
      <c r="O910" s="39">
        <f t="shared" si="632"/>
        <v>13200</v>
      </c>
      <c r="P910" s="39">
        <f t="shared" si="633"/>
        <v>0</v>
      </c>
      <c r="Q910" s="98">
        <f t="shared" ref="Q910" si="637">Q911+Q914</f>
        <v>13200</v>
      </c>
      <c r="R910" s="98">
        <f t="shared" si="636"/>
        <v>13200</v>
      </c>
      <c r="S910" s="98">
        <f t="shared" si="636"/>
        <v>13200</v>
      </c>
      <c r="T910" s="98">
        <f t="shared" si="636"/>
        <v>13200</v>
      </c>
      <c r="U910" s="98">
        <f t="shared" si="636"/>
        <v>13200</v>
      </c>
      <c r="V910" s="98">
        <f t="shared" si="636"/>
        <v>13200</v>
      </c>
    </row>
    <row r="911" spans="1:22" ht="14.25">
      <c r="A911" s="56"/>
      <c r="B911" s="42" t="s">
        <v>245</v>
      </c>
      <c r="C911" s="43">
        <v>1</v>
      </c>
      <c r="D911" s="50">
        <f t="shared" ref="D911:V911" si="638">D912+D913</f>
        <v>11260</v>
      </c>
      <c r="E911" s="50">
        <f t="shared" si="638"/>
        <v>12450</v>
      </c>
      <c r="F911" s="50">
        <f t="shared" si="638"/>
        <v>12726.869999999999</v>
      </c>
      <c r="G911" s="50">
        <f t="shared" si="638"/>
        <v>12107</v>
      </c>
      <c r="H911" s="50">
        <f t="shared" si="638"/>
        <v>14983</v>
      </c>
      <c r="I911" s="50">
        <f t="shared" si="638"/>
        <v>13200</v>
      </c>
      <c r="J911" s="50">
        <f t="shared" si="638"/>
        <v>13200</v>
      </c>
      <c r="K911" s="50">
        <f t="shared" si="638"/>
        <v>3300</v>
      </c>
      <c r="L911" s="50">
        <f t="shared" si="638"/>
        <v>3275</v>
      </c>
      <c r="M911" s="50">
        <f t="shared" si="638"/>
        <v>3325</v>
      </c>
      <c r="N911" s="50">
        <f t="shared" si="638"/>
        <v>3300</v>
      </c>
      <c r="O911" s="39">
        <f t="shared" si="632"/>
        <v>13200</v>
      </c>
      <c r="P911" s="39">
        <f t="shared" si="633"/>
        <v>0</v>
      </c>
      <c r="Q911" s="50">
        <f t="shared" ref="Q911" si="639">Q912+Q913</f>
        <v>13200</v>
      </c>
      <c r="R911" s="50">
        <f t="shared" si="638"/>
        <v>13200</v>
      </c>
      <c r="S911" s="50">
        <f t="shared" si="638"/>
        <v>13200</v>
      </c>
      <c r="T911" s="50">
        <f t="shared" si="638"/>
        <v>13200</v>
      </c>
      <c r="U911" s="50">
        <f t="shared" si="638"/>
        <v>13200</v>
      </c>
      <c r="V911" s="50">
        <f t="shared" si="638"/>
        <v>13200</v>
      </c>
    </row>
    <row r="912" spans="1:22" ht="14.25">
      <c r="A912" s="56"/>
      <c r="B912" s="42" t="s">
        <v>246</v>
      </c>
      <c r="C912" s="43">
        <v>10</v>
      </c>
      <c r="D912" s="44">
        <v>9043</v>
      </c>
      <c r="E912" s="45">
        <v>10250</v>
      </c>
      <c r="F912" s="45">
        <v>9847.15</v>
      </c>
      <c r="G912" s="45">
        <v>9497</v>
      </c>
      <c r="H912" s="45">
        <v>11253</v>
      </c>
      <c r="I912" s="45">
        <v>10500</v>
      </c>
      <c r="J912" s="45">
        <v>10500</v>
      </c>
      <c r="K912" s="45">
        <v>2650</v>
      </c>
      <c r="L912" s="45">
        <v>2625</v>
      </c>
      <c r="M912" s="45">
        <v>2625</v>
      </c>
      <c r="N912" s="45">
        <v>2600</v>
      </c>
      <c r="O912" s="39">
        <f t="shared" si="632"/>
        <v>10500</v>
      </c>
      <c r="P912" s="39">
        <f t="shared" si="633"/>
        <v>0</v>
      </c>
      <c r="Q912" s="45">
        <v>10500</v>
      </c>
      <c r="R912" s="45">
        <v>10500</v>
      </c>
      <c r="S912" s="45">
        <v>10500</v>
      </c>
      <c r="T912" s="45">
        <v>10500</v>
      </c>
      <c r="U912" s="45">
        <v>10500</v>
      </c>
      <c r="V912" s="45">
        <v>10500</v>
      </c>
    </row>
    <row r="913" spans="1:22" ht="21" customHeight="1">
      <c r="A913" s="56"/>
      <c r="B913" s="42" t="s">
        <v>247</v>
      </c>
      <c r="C913" s="43">
        <v>20</v>
      </c>
      <c r="D913" s="44">
        <v>2217</v>
      </c>
      <c r="E913" s="45">
        <v>2200</v>
      </c>
      <c r="F913" s="45">
        <v>2879.72</v>
      </c>
      <c r="G913" s="45">
        <v>2610</v>
      </c>
      <c r="H913" s="45">
        <v>3730</v>
      </c>
      <c r="I913" s="45">
        <v>2700</v>
      </c>
      <c r="J913" s="45">
        <v>2700</v>
      </c>
      <c r="K913" s="45">
        <v>650</v>
      </c>
      <c r="L913" s="45">
        <v>650</v>
      </c>
      <c r="M913" s="45">
        <v>700</v>
      </c>
      <c r="N913" s="45">
        <v>700</v>
      </c>
      <c r="O913" s="39">
        <f t="shared" si="632"/>
        <v>2700</v>
      </c>
      <c r="P913" s="39">
        <f t="shared" si="633"/>
        <v>0</v>
      </c>
      <c r="Q913" s="45">
        <v>2700</v>
      </c>
      <c r="R913" s="45">
        <v>2700</v>
      </c>
      <c r="S913" s="45">
        <v>2700</v>
      </c>
      <c r="T913" s="45">
        <v>2700</v>
      </c>
      <c r="U913" s="45">
        <v>2700</v>
      </c>
      <c r="V913" s="45">
        <v>2700</v>
      </c>
    </row>
    <row r="914" spans="1:22" ht="23.25" hidden="1" customHeight="1">
      <c r="A914" s="56"/>
      <c r="B914" s="31" t="s">
        <v>256</v>
      </c>
      <c r="C914" s="43" t="s">
        <v>355</v>
      </c>
      <c r="D914" s="44">
        <v>-157</v>
      </c>
      <c r="E914" s="45"/>
      <c r="F914" s="45">
        <v>-197.72</v>
      </c>
      <c r="G914" s="45">
        <v>-244.24</v>
      </c>
      <c r="H914" s="45"/>
      <c r="I914" s="45"/>
      <c r="J914" s="45"/>
      <c r="K914" s="45"/>
      <c r="L914" s="45"/>
      <c r="M914" s="45"/>
      <c r="N914" s="45"/>
      <c r="O914" s="39">
        <f t="shared" si="632"/>
        <v>0</v>
      </c>
      <c r="P914" s="39">
        <f t="shared" si="633"/>
        <v>0</v>
      </c>
      <c r="Q914" s="45"/>
      <c r="R914" s="45"/>
      <c r="S914" s="45"/>
      <c r="T914" s="45"/>
      <c r="U914" s="45"/>
      <c r="V914" s="45"/>
    </row>
    <row r="915" spans="1:22" ht="21" customHeight="1">
      <c r="A915" s="56"/>
      <c r="B915" s="41" t="s">
        <v>257</v>
      </c>
      <c r="C915" s="43"/>
      <c r="D915" s="50">
        <f t="shared" ref="D915:V915" si="640">D916</f>
        <v>47</v>
      </c>
      <c r="E915" s="50">
        <f t="shared" si="640"/>
        <v>0</v>
      </c>
      <c r="F915" s="50">
        <f t="shared" si="640"/>
        <v>0</v>
      </c>
      <c r="G915" s="50">
        <f t="shared" si="640"/>
        <v>0</v>
      </c>
      <c r="H915" s="50">
        <f t="shared" si="640"/>
        <v>33</v>
      </c>
      <c r="I915" s="50">
        <f t="shared" si="640"/>
        <v>0</v>
      </c>
      <c r="J915" s="50">
        <f t="shared" si="640"/>
        <v>0</v>
      </c>
      <c r="K915" s="50">
        <f t="shared" si="640"/>
        <v>0</v>
      </c>
      <c r="L915" s="50">
        <f t="shared" si="640"/>
        <v>0</v>
      </c>
      <c r="M915" s="50">
        <f t="shared" si="640"/>
        <v>0</v>
      </c>
      <c r="N915" s="50">
        <f t="shared" si="640"/>
        <v>0</v>
      </c>
      <c r="O915" s="39">
        <f t="shared" si="632"/>
        <v>0</v>
      </c>
      <c r="P915" s="39">
        <f t="shared" si="633"/>
        <v>0</v>
      </c>
      <c r="Q915" s="50">
        <f t="shared" si="640"/>
        <v>0</v>
      </c>
      <c r="R915" s="50">
        <f t="shared" si="640"/>
        <v>0</v>
      </c>
      <c r="S915" s="50">
        <f t="shared" si="640"/>
        <v>0</v>
      </c>
      <c r="T915" s="50">
        <f t="shared" si="640"/>
        <v>0</v>
      </c>
      <c r="U915" s="50">
        <f t="shared" si="640"/>
        <v>0</v>
      </c>
      <c r="V915" s="50">
        <f t="shared" si="640"/>
        <v>0</v>
      </c>
    </row>
    <row r="916" spans="1:22" ht="21" customHeight="1">
      <c r="A916" s="56"/>
      <c r="B916" s="42" t="s">
        <v>310</v>
      </c>
      <c r="C916" s="43">
        <v>70</v>
      </c>
      <c r="D916" s="44">
        <v>47</v>
      </c>
      <c r="E916" s="45">
        <v>0</v>
      </c>
      <c r="F916" s="45"/>
      <c r="G916" s="45"/>
      <c r="H916" s="59">
        <v>33</v>
      </c>
      <c r="I916" s="45">
        <v>0</v>
      </c>
      <c r="J916" s="45">
        <v>0</v>
      </c>
      <c r="K916" s="45">
        <v>0</v>
      </c>
      <c r="L916" s="45">
        <v>0</v>
      </c>
      <c r="M916" s="45">
        <v>0</v>
      </c>
      <c r="N916" s="45">
        <v>0</v>
      </c>
      <c r="O916" s="39">
        <f t="shared" si="632"/>
        <v>0</v>
      </c>
      <c r="P916" s="39">
        <f t="shared" si="633"/>
        <v>0</v>
      </c>
      <c r="Q916" s="45"/>
      <c r="R916" s="45"/>
      <c r="S916" s="45"/>
      <c r="T916" s="45"/>
      <c r="U916" s="45"/>
      <c r="V916" s="45"/>
    </row>
    <row r="917" spans="1:22" ht="24" customHeight="1">
      <c r="A917" s="56" t="s">
        <v>573</v>
      </c>
      <c r="B917" s="127" t="s">
        <v>574</v>
      </c>
      <c r="C917" s="128" t="s">
        <v>572</v>
      </c>
      <c r="D917" s="129">
        <f t="shared" ref="D917:V917" si="641">D918+D923</f>
        <v>489</v>
      </c>
      <c r="E917" s="129">
        <f t="shared" si="641"/>
        <v>685</v>
      </c>
      <c r="F917" s="129">
        <f t="shared" si="641"/>
        <v>559.5</v>
      </c>
      <c r="G917" s="129">
        <f t="shared" si="641"/>
        <v>438.80999999999995</v>
      </c>
      <c r="H917" s="129">
        <f t="shared" si="641"/>
        <v>844</v>
      </c>
      <c r="I917" s="129">
        <f t="shared" si="641"/>
        <v>750</v>
      </c>
      <c r="J917" s="129">
        <f t="shared" si="641"/>
        <v>750</v>
      </c>
      <c r="K917" s="129">
        <f t="shared" si="641"/>
        <v>190</v>
      </c>
      <c r="L917" s="129">
        <f t="shared" si="641"/>
        <v>190</v>
      </c>
      <c r="M917" s="129">
        <f t="shared" si="641"/>
        <v>190</v>
      </c>
      <c r="N917" s="129">
        <f t="shared" si="641"/>
        <v>180</v>
      </c>
      <c r="O917" s="39">
        <f t="shared" si="632"/>
        <v>750</v>
      </c>
      <c r="P917" s="39">
        <f t="shared" si="633"/>
        <v>0</v>
      </c>
      <c r="Q917" s="129">
        <f t="shared" ref="Q917" si="642">Q918+Q923</f>
        <v>750</v>
      </c>
      <c r="R917" s="129">
        <f t="shared" si="641"/>
        <v>750</v>
      </c>
      <c r="S917" s="129">
        <f t="shared" si="641"/>
        <v>750</v>
      </c>
      <c r="T917" s="129">
        <f t="shared" si="641"/>
        <v>750</v>
      </c>
      <c r="U917" s="129">
        <f t="shared" si="641"/>
        <v>750</v>
      </c>
      <c r="V917" s="129">
        <f t="shared" si="641"/>
        <v>750</v>
      </c>
    </row>
    <row r="918" spans="1:22" ht="13.5" customHeight="1">
      <c r="A918" s="56"/>
      <c r="B918" s="41" t="s">
        <v>244</v>
      </c>
      <c r="C918" s="43"/>
      <c r="D918" s="50">
        <f t="shared" ref="D918:V918" si="643">D919+D922</f>
        <v>489</v>
      </c>
      <c r="E918" s="50">
        <f>E919+E922</f>
        <v>685</v>
      </c>
      <c r="F918" s="50">
        <f t="shared" si="643"/>
        <v>559.5</v>
      </c>
      <c r="G918" s="50">
        <f t="shared" si="643"/>
        <v>438.80999999999995</v>
      </c>
      <c r="H918" s="50">
        <f t="shared" si="643"/>
        <v>844</v>
      </c>
      <c r="I918" s="50">
        <f t="shared" si="643"/>
        <v>750</v>
      </c>
      <c r="J918" s="50">
        <f t="shared" si="643"/>
        <v>750</v>
      </c>
      <c r="K918" s="50">
        <f t="shared" si="643"/>
        <v>190</v>
      </c>
      <c r="L918" s="50">
        <f t="shared" si="643"/>
        <v>190</v>
      </c>
      <c r="M918" s="50">
        <f t="shared" si="643"/>
        <v>190</v>
      </c>
      <c r="N918" s="50">
        <f t="shared" si="643"/>
        <v>180</v>
      </c>
      <c r="O918" s="39">
        <f t="shared" si="632"/>
        <v>750</v>
      </c>
      <c r="P918" s="39">
        <f t="shared" si="633"/>
        <v>0</v>
      </c>
      <c r="Q918" s="50">
        <f t="shared" ref="Q918" si="644">Q919+Q922</f>
        <v>750</v>
      </c>
      <c r="R918" s="50">
        <f t="shared" si="643"/>
        <v>750</v>
      </c>
      <c r="S918" s="50">
        <f t="shared" si="643"/>
        <v>750</v>
      </c>
      <c r="T918" s="50">
        <f t="shared" si="643"/>
        <v>750</v>
      </c>
      <c r="U918" s="50">
        <f t="shared" si="643"/>
        <v>750</v>
      </c>
      <c r="V918" s="50">
        <f t="shared" si="643"/>
        <v>750</v>
      </c>
    </row>
    <row r="919" spans="1:22" ht="13.5" customHeight="1">
      <c r="A919" s="56"/>
      <c r="B919" s="42" t="s">
        <v>245</v>
      </c>
      <c r="C919" s="43">
        <v>1</v>
      </c>
      <c r="D919" s="50">
        <f t="shared" ref="D919:V919" si="645">D920+D921</f>
        <v>490</v>
      </c>
      <c r="E919" s="50">
        <f t="shared" si="645"/>
        <v>685</v>
      </c>
      <c r="F919" s="50">
        <f t="shared" si="645"/>
        <v>560.25</v>
      </c>
      <c r="G919" s="50">
        <f t="shared" si="645"/>
        <v>439.55999999999995</v>
      </c>
      <c r="H919" s="50">
        <f t="shared" si="645"/>
        <v>844</v>
      </c>
      <c r="I919" s="50">
        <f t="shared" si="645"/>
        <v>750</v>
      </c>
      <c r="J919" s="50">
        <f t="shared" si="645"/>
        <v>750</v>
      </c>
      <c r="K919" s="50">
        <f t="shared" si="645"/>
        <v>190</v>
      </c>
      <c r="L919" s="50">
        <f t="shared" si="645"/>
        <v>190</v>
      </c>
      <c r="M919" s="50">
        <f t="shared" si="645"/>
        <v>190</v>
      </c>
      <c r="N919" s="50">
        <f t="shared" si="645"/>
        <v>180</v>
      </c>
      <c r="O919" s="39">
        <f t="shared" si="632"/>
        <v>750</v>
      </c>
      <c r="P919" s="39">
        <f t="shared" si="633"/>
        <v>0</v>
      </c>
      <c r="Q919" s="50">
        <f t="shared" ref="Q919" si="646">Q920+Q921</f>
        <v>750</v>
      </c>
      <c r="R919" s="50">
        <f t="shared" si="645"/>
        <v>750</v>
      </c>
      <c r="S919" s="50">
        <f t="shared" si="645"/>
        <v>750</v>
      </c>
      <c r="T919" s="50">
        <f t="shared" si="645"/>
        <v>750</v>
      </c>
      <c r="U919" s="50">
        <f t="shared" si="645"/>
        <v>750</v>
      </c>
      <c r="V919" s="50">
        <f t="shared" si="645"/>
        <v>750</v>
      </c>
    </row>
    <row r="920" spans="1:22" ht="13.5" customHeight="1">
      <c r="A920" s="56"/>
      <c r="B920" s="42" t="s">
        <v>246</v>
      </c>
      <c r="C920" s="43">
        <v>10</v>
      </c>
      <c r="D920" s="44">
        <v>406</v>
      </c>
      <c r="E920" s="45">
        <v>600</v>
      </c>
      <c r="F920" s="45">
        <v>424</v>
      </c>
      <c r="G920" s="45">
        <v>309.45999999999998</v>
      </c>
      <c r="H920" s="45">
        <v>630</v>
      </c>
      <c r="I920" s="45">
        <v>600</v>
      </c>
      <c r="J920" s="45">
        <v>600</v>
      </c>
      <c r="K920" s="45">
        <v>150</v>
      </c>
      <c r="L920" s="45">
        <v>150</v>
      </c>
      <c r="M920" s="45">
        <v>150</v>
      </c>
      <c r="N920" s="45">
        <v>150</v>
      </c>
      <c r="O920" s="39">
        <f t="shared" si="632"/>
        <v>600</v>
      </c>
      <c r="P920" s="39">
        <f t="shared" si="633"/>
        <v>0</v>
      </c>
      <c r="Q920" s="45">
        <v>600</v>
      </c>
      <c r="R920" s="45">
        <v>600</v>
      </c>
      <c r="S920" s="45">
        <v>600</v>
      </c>
      <c r="T920" s="45">
        <v>600</v>
      </c>
      <c r="U920" s="45">
        <v>600</v>
      </c>
      <c r="V920" s="45">
        <v>600</v>
      </c>
    </row>
    <row r="921" spans="1:22" ht="14.25" customHeight="1">
      <c r="A921" s="56"/>
      <c r="B921" s="42" t="s">
        <v>247</v>
      </c>
      <c r="C921" s="43">
        <v>20</v>
      </c>
      <c r="D921" s="44">
        <v>84</v>
      </c>
      <c r="E921" s="45">
        <v>85</v>
      </c>
      <c r="F921" s="45">
        <v>136.25</v>
      </c>
      <c r="G921" s="45">
        <v>130.1</v>
      </c>
      <c r="H921" s="45">
        <v>214</v>
      </c>
      <c r="I921" s="45">
        <v>150</v>
      </c>
      <c r="J921" s="45">
        <v>150</v>
      </c>
      <c r="K921" s="45">
        <v>40</v>
      </c>
      <c r="L921" s="45">
        <v>40</v>
      </c>
      <c r="M921" s="45">
        <v>40</v>
      </c>
      <c r="N921" s="45">
        <v>30</v>
      </c>
      <c r="O921" s="39">
        <f t="shared" si="632"/>
        <v>150</v>
      </c>
      <c r="P921" s="39">
        <f t="shared" si="633"/>
        <v>0</v>
      </c>
      <c r="Q921" s="45">
        <v>150</v>
      </c>
      <c r="R921" s="45">
        <v>150</v>
      </c>
      <c r="S921" s="45">
        <v>150</v>
      </c>
      <c r="T921" s="45">
        <v>150</v>
      </c>
      <c r="U921" s="45">
        <v>150</v>
      </c>
      <c r="V921" s="45">
        <v>150</v>
      </c>
    </row>
    <row r="922" spans="1:22" ht="28.5" hidden="1" customHeight="1">
      <c r="A922" s="56"/>
      <c r="B922" s="31" t="s">
        <v>256</v>
      </c>
      <c r="C922" s="43" t="s">
        <v>355</v>
      </c>
      <c r="D922" s="44">
        <v>-1</v>
      </c>
      <c r="E922" s="45"/>
      <c r="F922" s="45">
        <v>-0.75</v>
      </c>
      <c r="G922" s="45">
        <v>-0.75</v>
      </c>
      <c r="H922" s="45"/>
      <c r="I922" s="45"/>
      <c r="J922" s="45"/>
      <c r="K922" s="45"/>
      <c r="L922" s="45"/>
      <c r="M922" s="45"/>
      <c r="N922" s="45"/>
      <c r="O922" s="39">
        <f t="shared" si="632"/>
        <v>0</v>
      </c>
      <c r="P922" s="39">
        <f t="shared" si="633"/>
        <v>0</v>
      </c>
      <c r="Q922" s="45"/>
      <c r="R922" s="45"/>
      <c r="S922" s="45"/>
      <c r="T922" s="45"/>
      <c r="U922" s="45"/>
      <c r="V922" s="45"/>
    </row>
    <row r="923" spans="1:22" ht="13.5" customHeight="1">
      <c r="A923" s="56"/>
      <c r="B923" s="41" t="s">
        <v>257</v>
      </c>
      <c r="C923" s="43"/>
      <c r="D923" s="50">
        <f t="shared" ref="D923:V923" si="647">D924</f>
        <v>0</v>
      </c>
      <c r="E923" s="50">
        <f t="shared" si="647"/>
        <v>0</v>
      </c>
      <c r="F923" s="50">
        <f t="shared" si="647"/>
        <v>0</v>
      </c>
      <c r="G923" s="50">
        <f t="shared" si="647"/>
        <v>0</v>
      </c>
      <c r="H923" s="50">
        <f t="shared" si="647"/>
        <v>0</v>
      </c>
      <c r="I923" s="50">
        <f t="shared" si="647"/>
        <v>0</v>
      </c>
      <c r="J923" s="50">
        <f t="shared" si="647"/>
        <v>0</v>
      </c>
      <c r="K923" s="50">
        <f t="shared" si="647"/>
        <v>0</v>
      </c>
      <c r="L923" s="50">
        <f t="shared" si="647"/>
        <v>0</v>
      </c>
      <c r="M923" s="50">
        <f t="shared" si="647"/>
        <v>0</v>
      </c>
      <c r="N923" s="50">
        <f t="shared" si="647"/>
        <v>0</v>
      </c>
      <c r="O923" s="39">
        <f t="shared" si="632"/>
        <v>0</v>
      </c>
      <c r="P923" s="39">
        <f t="shared" si="633"/>
        <v>0</v>
      </c>
      <c r="Q923" s="50">
        <f t="shared" si="647"/>
        <v>0</v>
      </c>
      <c r="R923" s="50">
        <f t="shared" si="647"/>
        <v>0</v>
      </c>
      <c r="S923" s="50">
        <f t="shared" si="647"/>
        <v>0</v>
      </c>
      <c r="T923" s="50">
        <f t="shared" si="647"/>
        <v>0</v>
      </c>
      <c r="U923" s="50">
        <f t="shared" si="647"/>
        <v>0</v>
      </c>
      <c r="V923" s="50">
        <f t="shared" si="647"/>
        <v>0</v>
      </c>
    </row>
    <row r="924" spans="1:22" ht="13.5" customHeight="1">
      <c r="A924" s="56"/>
      <c r="B924" s="42" t="s">
        <v>310</v>
      </c>
      <c r="C924" s="43">
        <v>70</v>
      </c>
      <c r="D924" s="44"/>
      <c r="E924" s="45">
        <v>0</v>
      </c>
      <c r="F924" s="45"/>
      <c r="G924" s="45"/>
      <c r="H924" s="45"/>
      <c r="I924" s="45"/>
      <c r="J924" s="45"/>
      <c r="K924" s="45"/>
      <c r="L924" s="45"/>
      <c r="M924" s="45"/>
      <c r="N924" s="45"/>
      <c r="O924" s="39">
        <f t="shared" si="632"/>
        <v>0</v>
      </c>
      <c r="P924" s="39">
        <f t="shared" si="633"/>
        <v>0</v>
      </c>
      <c r="Q924" s="45"/>
      <c r="R924" s="45"/>
      <c r="S924" s="45"/>
      <c r="T924" s="45"/>
      <c r="U924" s="45"/>
      <c r="V924" s="45"/>
    </row>
    <row r="925" spans="1:22" ht="28.5" customHeight="1">
      <c r="A925" s="56" t="s">
        <v>575</v>
      </c>
      <c r="B925" s="127" t="s">
        <v>576</v>
      </c>
      <c r="C925" s="128" t="s">
        <v>572</v>
      </c>
      <c r="D925" s="129">
        <f t="shared" ref="D925:V925" si="648">D926+D931</f>
        <v>4196</v>
      </c>
      <c r="E925" s="129">
        <f t="shared" si="648"/>
        <v>4500</v>
      </c>
      <c r="F925" s="129">
        <f t="shared" si="648"/>
        <v>4605.3999999999996</v>
      </c>
      <c r="G925" s="129">
        <f t="shared" si="648"/>
        <v>4434.7299999999996</v>
      </c>
      <c r="H925" s="129">
        <f t="shared" si="648"/>
        <v>5286</v>
      </c>
      <c r="I925" s="129">
        <f t="shared" si="648"/>
        <v>5000</v>
      </c>
      <c r="J925" s="129">
        <f t="shared" si="648"/>
        <v>5000</v>
      </c>
      <c r="K925" s="129">
        <f t="shared" si="648"/>
        <v>1350</v>
      </c>
      <c r="L925" s="129">
        <f t="shared" si="648"/>
        <v>1250</v>
      </c>
      <c r="M925" s="129">
        <f t="shared" si="648"/>
        <v>1250</v>
      </c>
      <c r="N925" s="129">
        <f t="shared" si="648"/>
        <v>1150</v>
      </c>
      <c r="O925" s="39">
        <f t="shared" si="632"/>
        <v>5000</v>
      </c>
      <c r="P925" s="39">
        <f t="shared" si="633"/>
        <v>0</v>
      </c>
      <c r="Q925" s="129">
        <f t="shared" ref="Q925" si="649">Q926+Q931</f>
        <v>5000</v>
      </c>
      <c r="R925" s="129">
        <f t="shared" si="648"/>
        <v>5000</v>
      </c>
      <c r="S925" s="129">
        <f t="shared" si="648"/>
        <v>5000</v>
      </c>
      <c r="T925" s="129">
        <f t="shared" si="648"/>
        <v>5000</v>
      </c>
      <c r="U925" s="129">
        <f t="shared" si="648"/>
        <v>5000</v>
      </c>
      <c r="V925" s="129">
        <f t="shared" si="648"/>
        <v>5000</v>
      </c>
    </row>
    <row r="926" spans="1:22" ht="13.5" customHeight="1">
      <c r="A926" s="56"/>
      <c r="B926" s="41" t="s">
        <v>244</v>
      </c>
      <c r="C926" s="43"/>
      <c r="D926" s="50">
        <f t="shared" ref="D926:V926" si="650">D927+D930</f>
        <v>4196</v>
      </c>
      <c r="E926" s="50">
        <f>E927+E930</f>
        <v>4500</v>
      </c>
      <c r="F926" s="50">
        <f t="shared" si="650"/>
        <v>4605.3999999999996</v>
      </c>
      <c r="G926" s="50">
        <f t="shared" si="650"/>
        <v>4434.7299999999996</v>
      </c>
      <c r="H926" s="50">
        <f t="shared" si="650"/>
        <v>5286</v>
      </c>
      <c r="I926" s="50">
        <f t="shared" si="650"/>
        <v>5000</v>
      </c>
      <c r="J926" s="50">
        <f t="shared" si="650"/>
        <v>5000</v>
      </c>
      <c r="K926" s="50">
        <f t="shared" si="650"/>
        <v>1350</v>
      </c>
      <c r="L926" s="50">
        <f t="shared" si="650"/>
        <v>1250</v>
      </c>
      <c r="M926" s="50">
        <f t="shared" si="650"/>
        <v>1250</v>
      </c>
      <c r="N926" s="50">
        <f t="shared" si="650"/>
        <v>1150</v>
      </c>
      <c r="O926" s="39">
        <f t="shared" si="632"/>
        <v>5000</v>
      </c>
      <c r="P926" s="39">
        <f t="shared" si="633"/>
        <v>0</v>
      </c>
      <c r="Q926" s="50">
        <f t="shared" ref="Q926" si="651">Q927+Q930</f>
        <v>5000</v>
      </c>
      <c r="R926" s="50">
        <f t="shared" si="650"/>
        <v>5000</v>
      </c>
      <c r="S926" s="50">
        <f t="shared" si="650"/>
        <v>5000</v>
      </c>
      <c r="T926" s="50">
        <f t="shared" si="650"/>
        <v>5000</v>
      </c>
      <c r="U926" s="50">
        <f t="shared" si="650"/>
        <v>5000</v>
      </c>
      <c r="V926" s="50">
        <f t="shared" si="650"/>
        <v>5000</v>
      </c>
    </row>
    <row r="927" spans="1:22" ht="13.5" customHeight="1">
      <c r="A927" s="56"/>
      <c r="B927" s="42" t="s">
        <v>245</v>
      </c>
      <c r="C927" s="43">
        <v>1</v>
      </c>
      <c r="D927" s="50">
        <f t="shared" ref="D927:V927" si="652">D928+D929</f>
        <v>4213</v>
      </c>
      <c r="E927" s="50">
        <f t="shared" si="652"/>
        <v>4500</v>
      </c>
      <c r="F927" s="50">
        <f t="shared" si="652"/>
        <v>4657.8599999999997</v>
      </c>
      <c r="G927" s="50">
        <f t="shared" si="652"/>
        <v>4492.3599999999997</v>
      </c>
      <c r="H927" s="50">
        <f t="shared" si="652"/>
        <v>5286</v>
      </c>
      <c r="I927" s="50">
        <f t="shared" si="652"/>
        <v>5000</v>
      </c>
      <c r="J927" s="50">
        <f t="shared" si="652"/>
        <v>5000</v>
      </c>
      <c r="K927" s="50">
        <f t="shared" si="652"/>
        <v>1350</v>
      </c>
      <c r="L927" s="50">
        <f t="shared" si="652"/>
        <v>1250</v>
      </c>
      <c r="M927" s="50">
        <f t="shared" si="652"/>
        <v>1250</v>
      </c>
      <c r="N927" s="50">
        <f t="shared" si="652"/>
        <v>1150</v>
      </c>
      <c r="O927" s="39">
        <f t="shared" si="632"/>
        <v>5000</v>
      </c>
      <c r="P927" s="39">
        <f t="shared" si="633"/>
        <v>0</v>
      </c>
      <c r="Q927" s="50">
        <f t="shared" ref="Q927" si="653">Q928+Q929</f>
        <v>5000</v>
      </c>
      <c r="R927" s="50">
        <f t="shared" si="652"/>
        <v>5000</v>
      </c>
      <c r="S927" s="50">
        <f t="shared" si="652"/>
        <v>5000</v>
      </c>
      <c r="T927" s="50">
        <f t="shared" si="652"/>
        <v>5000</v>
      </c>
      <c r="U927" s="50">
        <f t="shared" si="652"/>
        <v>5000</v>
      </c>
      <c r="V927" s="50">
        <f t="shared" si="652"/>
        <v>5000</v>
      </c>
    </row>
    <row r="928" spans="1:22" ht="13.5" customHeight="1">
      <c r="A928" s="56"/>
      <c r="B928" s="42" t="s">
        <v>246</v>
      </c>
      <c r="C928" s="43">
        <v>10</v>
      </c>
      <c r="D928" s="44">
        <v>3488</v>
      </c>
      <c r="E928" s="45">
        <v>3800</v>
      </c>
      <c r="F928" s="45">
        <v>3750</v>
      </c>
      <c r="G928" s="45">
        <v>3629</v>
      </c>
      <c r="H928" s="45">
        <v>4200</v>
      </c>
      <c r="I928" s="45">
        <v>4000</v>
      </c>
      <c r="J928" s="45">
        <v>4000</v>
      </c>
      <c r="K928" s="45">
        <v>1100</v>
      </c>
      <c r="L928" s="45">
        <v>1000</v>
      </c>
      <c r="M928" s="45">
        <v>1000</v>
      </c>
      <c r="N928" s="45">
        <v>900</v>
      </c>
      <c r="O928" s="39">
        <f t="shared" si="632"/>
        <v>4000</v>
      </c>
      <c r="P928" s="39">
        <f t="shared" si="633"/>
        <v>0</v>
      </c>
      <c r="Q928" s="45">
        <v>4000</v>
      </c>
      <c r="R928" s="45">
        <v>4000</v>
      </c>
      <c r="S928" s="45">
        <v>4000</v>
      </c>
      <c r="T928" s="45">
        <v>4000</v>
      </c>
      <c r="U928" s="45">
        <v>4000</v>
      </c>
      <c r="V928" s="45">
        <v>4000</v>
      </c>
    </row>
    <row r="929" spans="1:22" ht="12.75" customHeight="1">
      <c r="A929" s="56"/>
      <c r="B929" s="42" t="s">
        <v>247</v>
      </c>
      <c r="C929" s="43">
        <v>20</v>
      </c>
      <c r="D929" s="44">
        <v>725</v>
      </c>
      <c r="E929" s="45">
        <v>700</v>
      </c>
      <c r="F929" s="45">
        <v>907.86</v>
      </c>
      <c r="G929" s="45">
        <v>863.36</v>
      </c>
      <c r="H929" s="45">
        <v>1086</v>
      </c>
      <c r="I929" s="45">
        <v>1000</v>
      </c>
      <c r="J929" s="45">
        <v>1000</v>
      </c>
      <c r="K929" s="45">
        <v>250</v>
      </c>
      <c r="L929" s="45">
        <v>250</v>
      </c>
      <c r="M929" s="45">
        <v>250</v>
      </c>
      <c r="N929" s="45">
        <v>250</v>
      </c>
      <c r="O929" s="39">
        <f t="shared" si="632"/>
        <v>1000</v>
      </c>
      <c r="P929" s="39">
        <f t="shared" si="633"/>
        <v>0</v>
      </c>
      <c r="Q929" s="45">
        <v>1000</v>
      </c>
      <c r="R929" s="45">
        <v>1000</v>
      </c>
      <c r="S929" s="45">
        <v>1000</v>
      </c>
      <c r="T929" s="45">
        <v>1000</v>
      </c>
      <c r="U929" s="45">
        <v>1000</v>
      </c>
      <c r="V929" s="45">
        <v>1000</v>
      </c>
    </row>
    <row r="930" spans="1:22" ht="27.75" hidden="1" customHeight="1">
      <c r="A930" s="56"/>
      <c r="B930" s="31" t="s">
        <v>256</v>
      </c>
      <c r="C930" s="43" t="s">
        <v>355</v>
      </c>
      <c r="D930" s="44">
        <v>-17</v>
      </c>
      <c r="E930" s="45"/>
      <c r="F930" s="45">
        <v>-52.46</v>
      </c>
      <c r="G930" s="45">
        <v>-57.63</v>
      </c>
      <c r="H930" s="59"/>
      <c r="I930" s="45"/>
      <c r="J930" s="45"/>
      <c r="K930" s="45"/>
      <c r="L930" s="45"/>
      <c r="M930" s="45"/>
      <c r="N930" s="45"/>
      <c r="O930" s="39">
        <f t="shared" si="632"/>
        <v>0</v>
      </c>
      <c r="P930" s="39">
        <f t="shared" si="633"/>
        <v>0</v>
      </c>
      <c r="Q930" s="59"/>
      <c r="R930" s="59"/>
      <c r="S930" s="59"/>
      <c r="T930" s="59"/>
      <c r="U930" s="59"/>
      <c r="V930" s="59"/>
    </row>
    <row r="931" spans="1:22" ht="12.75" hidden="1" customHeight="1">
      <c r="A931" s="56"/>
      <c r="B931" s="41" t="s">
        <v>257</v>
      </c>
      <c r="C931" s="43"/>
      <c r="D931" s="50">
        <f t="shared" ref="D931:V931" si="654">D932</f>
        <v>0</v>
      </c>
      <c r="E931" s="50">
        <f t="shared" si="654"/>
        <v>0</v>
      </c>
      <c r="F931" s="50">
        <f t="shared" si="654"/>
        <v>0</v>
      </c>
      <c r="G931" s="50">
        <f t="shared" si="654"/>
        <v>0</v>
      </c>
      <c r="H931" s="50">
        <f t="shared" si="654"/>
        <v>0</v>
      </c>
      <c r="I931" s="50">
        <f t="shared" si="654"/>
        <v>0</v>
      </c>
      <c r="J931" s="50">
        <f t="shared" si="654"/>
        <v>0</v>
      </c>
      <c r="K931" s="50">
        <f t="shared" si="654"/>
        <v>0</v>
      </c>
      <c r="L931" s="50">
        <f t="shared" si="654"/>
        <v>0</v>
      </c>
      <c r="M931" s="50">
        <f t="shared" si="654"/>
        <v>0</v>
      </c>
      <c r="N931" s="50">
        <f t="shared" si="654"/>
        <v>0</v>
      </c>
      <c r="O931" s="39">
        <f t="shared" si="632"/>
        <v>0</v>
      </c>
      <c r="P931" s="39">
        <f t="shared" si="633"/>
        <v>0</v>
      </c>
      <c r="Q931" s="50">
        <f t="shared" si="654"/>
        <v>0</v>
      </c>
      <c r="R931" s="50">
        <f t="shared" si="654"/>
        <v>0</v>
      </c>
      <c r="S931" s="50">
        <f t="shared" si="654"/>
        <v>0</v>
      </c>
      <c r="T931" s="50">
        <f t="shared" si="654"/>
        <v>0</v>
      </c>
      <c r="U931" s="50">
        <f t="shared" si="654"/>
        <v>0</v>
      </c>
      <c r="V931" s="50">
        <f t="shared" si="654"/>
        <v>0</v>
      </c>
    </row>
    <row r="932" spans="1:22" ht="12.75" hidden="1" customHeight="1">
      <c r="A932" s="56"/>
      <c r="B932" s="42" t="s">
        <v>310</v>
      </c>
      <c r="C932" s="43">
        <v>70</v>
      </c>
      <c r="D932" s="44"/>
      <c r="E932" s="45">
        <v>0</v>
      </c>
      <c r="F932" s="45"/>
      <c r="G932" s="45"/>
      <c r="H932" s="59"/>
      <c r="I932" s="45">
        <v>0</v>
      </c>
      <c r="J932" s="45">
        <v>0</v>
      </c>
      <c r="K932" s="45">
        <v>0</v>
      </c>
      <c r="L932" s="45">
        <v>0</v>
      </c>
      <c r="M932" s="45">
        <v>0</v>
      </c>
      <c r="N932" s="45">
        <v>0</v>
      </c>
      <c r="O932" s="39">
        <f t="shared" si="632"/>
        <v>0</v>
      </c>
      <c r="P932" s="39">
        <f t="shared" si="633"/>
        <v>0</v>
      </c>
      <c r="Q932" s="59"/>
      <c r="R932" s="59"/>
      <c r="S932" s="59"/>
      <c r="T932" s="59"/>
      <c r="U932" s="59"/>
      <c r="V932" s="59"/>
    </row>
    <row r="933" spans="1:22" ht="31.5" customHeight="1">
      <c r="A933" s="56" t="s">
        <v>577</v>
      </c>
      <c r="B933" s="127" t="s">
        <v>578</v>
      </c>
      <c r="C933" s="114" t="s">
        <v>579</v>
      </c>
      <c r="D933" s="129">
        <f t="shared" ref="D933:V933" si="655">D934+D939</f>
        <v>5156</v>
      </c>
      <c r="E933" s="129">
        <f t="shared" si="655"/>
        <v>5650</v>
      </c>
      <c r="F933" s="129">
        <f t="shared" si="655"/>
        <v>5898.58</v>
      </c>
      <c r="G933" s="129">
        <f t="shared" si="655"/>
        <v>5887.58</v>
      </c>
      <c r="H933" s="129">
        <f t="shared" si="655"/>
        <v>6329</v>
      </c>
      <c r="I933" s="129">
        <f t="shared" si="655"/>
        <v>6208</v>
      </c>
      <c r="J933" s="129">
        <f t="shared" si="655"/>
        <v>6208</v>
      </c>
      <c r="K933" s="129">
        <f t="shared" si="655"/>
        <v>1725</v>
      </c>
      <c r="L933" s="129">
        <f t="shared" si="655"/>
        <v>1583</v>
      </c>
      <c r="M933" s="129">
        <f t="shared" si="655"/>
        <v>1575</v>
      </c>
      <c r="N933" s="129">
        <f t="shared" si="655"/>
        <v>1325</v>
      </c>
      <c r="O933" s="39">
        <f t="shared" si="632"/>
        <v>6208</v>
      </c>
      <c r="P933" s="39">
        <f t="shared" si="633"/>
        <v>0</v>
      </c>
      <c r="Q933" s="129">
        <f t="shared" ref="Q933" si="656">Q934+Q939</f>
        <v>6100</v>
      </c>
      <c r="R933" s="129">
        <f t="shared" si="655"/>
        <v>6100</v>
      </c>
      <c r="S933" s="129">
        <f t="shared" si="655"/>
        <v>6100</v>
      </c>
      <c r="T933" s="129">
        <f t="shared" si="655"/>
        <v>6100</v>
      </c>
      <c r="U933" s="129">
        <f t="shared" si="655"/>
        <v>6000</v>
      </c>
      <c r="V933" s="129">
        <f t="shared" si="655"/>
        <v>6000</v>
      </c>
    </row>
    <row r="934" spans="1:22" ht="14.25">
      <c r="A934" s="56"/>
      <c r="B934" s="41" t="s">
        <v>244</v>
      </c>
      <c r="C934" s="43"/>
      <c r="D934" s="98">
        <f t="shared" ref="D934:V934" si="657">D935+D938</f>
        <v>5145</v>
      </c>
      <c r="E934" s="98">
        <f>E935+E938</f>
        <v>5650</v>
      </c>
      <c r="F934" s="98">
        <f t="shared" si="657"/>
        <v>5887.58</v>
      </c>
      <c r="G934" s="98">
        <f t="shared" si="657"/>
        <v>5887.58</v>
      </c>
      <c r="H934" s="98">
        <f t="shared" si="657"/>
        <v>6318</v>
      </c>
      <c r="I934" s="98">
        <f t="shared" si="657"/>
        <v>6200</v>
      </c>
      <c r="J934" s="98">
        <f t="shared" si="657"/>
        <v>6200</v>
      </c>
      <c r="K934" s="98">
        <f t="shared" si="657"/>
        <v>1725</v>
      </c>
      <c r="L934" s="98">
        <f t="shared" si="657"/>
        <v>1575</v>
      </c>
      <c r="M934" s="98">
        <f t="shared" si="657"/>
        <v>1575</v>
      </c>
      <c r="N934" s="98">
        <f t="shared" si="657"/>
        <v>1325</v>
      </c>
      <c r="O934" s="39">
        <f t="shared" si="632"/>
        <v>6200</v>
      </c>
      <c r="P934" s="39">
        <f t="shared" si="633"/>
        <v>0</v>
      </c>
      <c r="Q934" s="98">
        <f t="shared" ref="Q934" si="658">Q935+Q938</f>
        <v>6100</v>
      </c>
      <c r="R934" s="98">
        <f t="shared" si="657"/>
        <v>6100</v>
      </c>
      <c r="S934" s="98">
        <f t="shared" si="657"/>
        <v>6100</v>
      </c>
      <c r="T934" s="98">
        <f t="shared" si="657"/>
        <v>6100</v>
      </c>
      <c r="U934" s="98">
        <f t="shared" si="657"/>
        <v>6000</v>
      </c>
      <c r="V934" s="98">
        <f t="shared" si="657"/>
        <v>6000</v>
      </c>
    </row>
    <row r="935" spans="1:22" ht="14.25">
      <c r="A935" s="56"/>
      <c r="B935" s="42" t="s">
        <v>245</v>
      </c>
      <c r="C935" s="43">
        <v>1</v>
      </c>
      <c r="D935" s="50">
        <f t="shared" ref="D935:V935" si="659">D936+D937</f>
        <v>5155</v>
      </c>
      <c r="E935" s="50">
        <f t="shared" si="659"/>
        <v>5650</v>
      </c>
      <c r="F935" s="50">
        <f t="shared" si="659"/>
        <v>5926.13</v>
      </c>
      <c r="G935" s="50">
        <f t="shared" si="659"/>
        <v>5926.13</v>
      </c>
      <c r="H935" s="50">
        <f t="shared" si="659"/>
        <v>6318</v>
      </c>
      <c r="I935" s="50">
        <f t="shared" si="659"/>
        <v>6200</v>
      </c>
      <c r="J935" s="50">
        <f t="shared" si="659"/>
        <v>6200</v>
      </c>
      <c r="K935" s="50">
        <f t="shared" si="659"/>
        <v>1725</v>
      </c>
      <c r="L935" s="50">
        <f t="shared" si="659"/>
        <v>1575</v>
      </c>
      <c r="M935" s="50">
        <f t="shared" si="659"/>
        <v>1575</v>
      </c>
      <c r="N935" s="50">
        <f t="shared" si="659"/>
        <v>1325</v>
      </c>
      <c r="O935" s="39">
        <f t="shared" si="632"/>
        <v>6200</v>
      </c>
      <c r="P935" s="39">
        <f t="shared" si="633"/>
        <v>0</v>
      </c>
      <c r="Q935" s="50">
        <f t="shared" ref="Q935" si="660">Q936+Q937</f>
        <v>6100</v>
      </c>
      <c r="R935" s="50">
        <f t="shared" si="659"/>
        <v>6100</v>
      </c>
      <c r="S935" s="50">
        <f t="shared" si="659"/>
        <v>6100</v>
      </c>
      <c r="T935" s="50">
        <f t="shared" si="659"/>
        <v>6100</v>
      </c>
      <c r="U935" s="50">
        <f t="shared" si="659"/>
        <v>6000</v>
      </c>
      <c r="V935" s="50">
        <f t="shared" si="659"/>
        <v>6000</v>
      </c>
    </row>
    <row r="936" spans="1:22" ht="14.25">
      <c r="A936" s="56"/>
      <c r="B936" s="42" t="s">
        <v>246</v>
      </c>
      <c r="C936" s="43">
        <v>10</v>
      </c>
      <c r="D936" s="44">
        <v>4390</v>
      </c>
      <c r="E936" s="45">
        <v>4900</v>
      </c>
      <c r="F936" s="45">
        <v>4763.58</v>
      </c>
      <c r="G936" s="45">
        <v>4763.58</v>
      </c>
      <c r="H936" s="45">
        <v>4950</v>
      </c>
      <c r="I936" s="45">
        <v>4900</v>
      </c>
      <c r="J936" s="45">
        <v>4900</v>
      </c>
      <c r="K936" s="45">
        <v>1400</v>
      </c>
      <c r="L936" s="45">
        <v>1250</v>
      </c>
      <c r="M936" s="45">
        <v>1250</v>
      </c>
      <c r="N936" s="45">
        <v>1000</v>
      </c>
      <c r="O936" s="39">
        <f t="shared" si="632"/>
        <v>4900</v>
      </c>
      <c r="P936" s="39">
        <f t="shared" si="633"/>
        <v>0</v>
      </c>
      <c r="Q936" s="45">
        <v>4900</v>
      </c>
      <c r="R936" s="45">
        <v>4900</v>
      </c>
      <c r="S936" s="45">
        <v>4900</v>
      </c>
      <c r="T936" s="45">
        <v>4900</v>
      </c>
      <c r="U936" s="45">
        <v>4900</v>
      </c>
      <c r="V936" s="45">
        <v>4900</v>
      </c>
    </row>
    <row r="937" spans="1:22" ht="17.25" customHeight="1">
      <c r="A937" s="56"/>
      <c r="B937" s="42" t="s">
        <v>247</v>
      </c>
      <c r="C937" s="43">
        <v>20</v>
      </c>
      <c r="D937" s="44">
        <v>765</v>
      </c>
      <c r="E937" s="45">
        <v>750</v>
      </c>
      <c r="F937" s="45">
        <v>1162.55</v>
      </c>
      <c r="G937" s="45">
        <v>1162.55</v>
      </c>
      <c r="H937" s="45">
        <v>1368</v>
      </c>
      <c r="I937" s="45">
        <v>1300</v>
      </c>
      <c r="J937" s="45">
        <v>1300</v>
      </c>
      <c r="K937" s="45">
        <v>325</v>
      </c>
      <c r="L937" s="45">
        <v>325</v>
      </c>
      <c r="M937" s="45">
        <v>325</v>
      </c>
      <c r="N937" s="45">
        <v>325</v>
      </c>
      <c r="O937" s="39">
        <f t="shared" si="632"/>
        <v>1300</v>
      </c>
      <c r="P937" s="39">
        <f t="shared" si="633"/>
        <v>0</v>
      </c>
      <c r="Q937" s="45">
        <v>1200</v>
      </c>
      <c r="R937" s="45">
        <v>1200</v>
      </c>
      <c r="S937" s="45">
        <v>1200</v>
      </c>
      <c r="T937" s="45">
        <v>1200</v>
      </c>
      <c r="U937" s="45">
        <v>1100</v>
      </c>
      <c r="V937" s="45">
        <v>1100</v>
      </c>
    </row>
    <row r="938" spans="1:22" ht="27" hidden="1" customHeight="1">
      <c r="A938" s="56"/>
      <c r="B938" s="31" t="s">
        <v>256</v>
      </c>
      <c r="C938" s="43" t="s">
        <v>355</v>
      </c>
      <c r="D938" s="44">
        <v>-10</v>
      </c>
      <c r="E938" s="45"/>
      <c r="F938" s="45">
        <v>-38.549999999999997</v>
      </c>
      <c r="G938" s="45">
        <v>-38.549999999999997</v>
      </c>
      <c r="H938" s="45"/>
      <c r="I938" s="45"/>
      <c r="J938" s="45"/>
      <c r="K938" s="45"/>
      <c r="L938" s="45"/>
      <c r="M938" s="45"/>
      <c r="N938" s="45"/>
      <c r="O938" s="39">
        <f t="shared" si="632"/>
        <v>0</v>
      </c>
      <c r="P938" s="39">
        <f t="shared" si="633"/>
        <v>0</v>
      </c>
      <c r="Q938" s="45"/>
      <c r="R938" s="45"/>
      <c r="S938" s="45"/>
      <c r="T938" s="45"/>
      <c r="U938" s="45"/>
      <c r="V938" s="45"/>
    </row>
    <row r="939" spans="1:22" ht="17.25" customHeight="1">
      <c r="A939" s="56"/>
      <c r="B939" s="41" t="s">
        <v>257</v>
      </c>
      <c r="C939" s="43"/>
      <c r="D939" s="50">
        <f t="shared" ref="D939:V939" si="661">D940</f>
        <v>11</v>
      </c>
      <c r="E939" s="50">
        <f t="shared" si="661"/>
        <v>0</v>
      </c>
      <c r="F939" s="50">
        <f t="shared" si="661"/>
        <v>11</v>
      </c>
      <c r="G939" s="50">
        <f t="shared" si="661"/>
        <v>0</v>
      </c>
      <c r="H939" s="50">
        <f t="shared" si="661"/>
        <v>11</v>
      </c>
      <c r="I939" s="50">
        <f t="shared" si="661"/>
        <v>8</v>
      </c>
      <c r="J939" s="50">
        <f t="shared" si="661"/>
        <v>8</v>
      </c>
      <c r="K939" s="50">
        <f t="shared" si="661"/>
        <v>0</v>
      </c>
      <c r="L939" s="50">
        <f t="shared" si="661"/>
        <v>8</v>
      </c>
      <c r="M939" s="50">
        <f t="shared" si="661"/>
        <v>0</v>
      </c>
      <c r="N939" s="50">
        <f t="shared" si="661"/>
        <v>0</v>
      </c>
      <c r="O939" s="39">
        <f t="shared" si="632"/>
        <v>8</v>
      </c>
      <c r="P939" s="39">
        <f t="shared" si="633"/>
        <v>0</v>
      </c>
      <c r="Q939" s="50">
        <f t="shared" si="661"/>
        <v>0</v>
      </c>
      <c r="R939" s="50">
        <f t="shared" si="661"/>
        <v>0</v>
      </c>
      <c r="S939" s="50">
        <f t="shared" si="661"/>
        <v>0</v>
      </c>
      <c r="T939" s="50">
        <f t="shared" si="661"/>
        <v>0</v>
      </c>
      <c r="U939" s="50">
        <f t="shared" si="661"/>
        <v>0</v>
      </c>
      <c r="V939" s="50">
        <f t="shared" si="661"/>
        <v>0</v>
      </c>
    </row>
    <row r="940" spans="1:22" ht="17.25" customHeight="1">
      <c r="A940" s="56"/>
      <c r="B940" s="42" t="s">
        <v>310</v>
      </c>
      <c r="C940" s="43">
        <v>70</v>
      </c>
      <c r="D940" s="44">
        <v>11</v>
      </c>
      <c r="E940" s="45">
        <v>0</v>
      </c>
      <c r="F940" s="45">
        <v>11</v>
      </c>
      <c r="G940" s="45">
        <v>0</v>
      </c>
      <c r="H940" s="45">
        <v>11</v>
      </c>
      <c r="I940" s="45">
        <v>8</v>
      </c>
      <c r="J940" s="45">
        <v>8</v>
      </c>
      <c r="K940" s="45"/>
      <c r="L940" s="45">
        <v>8</v>
      </c>
      <c r="M940" s="45"/>
      <c r="N940" s="45"/>
      <c r="O940" s="39">
        <f t="shared" si="632"/>
        <v>8</v>
      </c>
      <c r="P940" s="39">
        <f t="shared" si="633"/>
        <v>0</v>
      </c>
      <c r="Q940" s="45">
        <v>0</v>
      </c>
      <c r="R940" s="45">
        <v>0</v>
      </c>
      <c r="S940" s="45">
        <v>0</v>
      </c>
      <c r="T940" s="45">
        <v>0</v>
      </c>
      <c r="U940" s="45">
        <v>0</v>
      </c>
      <c r="V940" s="45">
        <v>0</v>
      </c>
    </row>
    <row r="941" spans="1:22" ht="26.25" customHeight="1">
      <c r="A941" s="56" t="s">
        <v>577</v>
      </c>
      <c r="B941" s="127" t="s">
        <v>580</v>
      </c>
      <c r="C941" s="128" t="s">
        <v>581</v>
      </c>
      <c r="D941" s="131">
        <f>D942+D947</f>
        <v>0</v>
      </c>
      <c r="E941" s="131">
        <f t="shared" ref="E941:V941" si="662">E942+E947</f>
        <v>0</v>
      </c>
      <c r="F941" s="132">
        <f t="shared" si="662"/>
        <v>1302</v>
      </c>
      <c r="G941" s="132">
        <f t="shared" si="662"/>
        <v>989</v>
      </c>
      <c r="H941" s="132">
        <f t="shared" si="662"/>
        <v>4242</v>
      </c>
      <c r="I941" s="132">
        <f t="shared" si="662"/>
        <v>4110</v>
      </c>
      <c r="J941" s="132">
        <f t="shared" si="662"/>
        <v>4110</v>
      </c>
      <c r="K941" s="132">
        <f t="shared" si="662"/>
        <v>1010</v>
      </c>
      <c r="L941" s="132">
        <f t="shared" si="662"/>
        <v>1030</v>
      </c>
      <c r="M941" s="132">
        <f t="shared" si="662"/>
        <v>1030</v>
      </c>
      <c r="N941" s="132">
        <f t="shared" si="662"/>
        <v>1040</v>
      </c>
      <c r="O941" s="39">
        <f t="shared" si="632"/>
        <v>4110</v>
      </c>
      <c r="P941" s="39">
        <f t="shared" si="633"/>
        <v>0</v>
      </c>
      <c r="Q941" s="132">
        <f t="shared" si="662"/>
        <v>4100</v>
      </c>
      <c r="R941" s="132">
        <f t="shared" si="662"/>
        <v>4100</v>
      </c>
      <c r="S941" s="132">
        <f t="shared" si="662"/>
        <v>4100</v>
      </c>
      <c r="T941" s="132">
        <f t="shared" si="662"/>
        <v>4100</v>
      </c>
      <c r="U941" s="132">
        <f t="shared" si="662"/>
        <v>4100</v>
      </c>
      <c r="V941" s="132">
        <f t="shared" si="662"/>
        <v>4100</v>
      </c>
    </row>
    <row r="942" spans="1:22" ht="12.75" customHeight="1">
      <c r="A942" s="56"/>
      <c r="B942" s="41" t="s">
        <v>244</v>
      </c>
      <c r="C942" s="43"/>
      <c r="D942" s="166">
        <f>D943+D946</f>
        <v>0</v>
      </c>
      <c r="E942" s="166">
        <f t="shared" ref="E942:V942" si="663">E943+E946</f>
        <v>0</v>
      </c>
      <c r="F942" s="53">
        <f t="shared" si="663"/>
        <v>1302</v>
      </c>
      <c r="G942" s="53">
        <f t="shared" si="663"/>
        <v>989</v>
      </c>
      <c r="H942" s="53">
        <f t="shared" si="663"/>
        <v>4162</v>
      </c>
      <c r="I942" s="53">
        <f t="shared" si="663"/>
        <v>4100</v>
      </c>
      <c r="J942" s="53">
        <f t="shared" si="663"/>
        <v>4100</v>
      </c>
      <c r="K942" s="53">
        <f t="shared" si="663"/>
        <v>1000</v>
      </c>
      <c r="L942" s="53">
        <f t="shared" si="663"/>
        <v>1030</v>
      </c>
      <c r="M942" s="53">
        <f t="shared" si="663"/>
        <v>1030</v>
      </c>
      <c r="N942" s="53">
        <f t="shared" si="663"/>
        <v>1040</v>
      </c>
      <c r="O942" s="39">
        <f t="shared" si="632"/>
        <v>4100</v>
      </c>
      <c r="P942" s="39">
        <f t="shared" si="633"/>
        <v>0</v>
      </c>
      <c r="Q942" s="53">
        <f t="shared" si="663"/>
        <v>4100</v>
      </c>
      <c r="R942" s="53">
        <f t="shared" si="663"/>
        <v>4100</v>
      </c>
      <c r="S942" s="53">
        <f t="shared" si="663"/>
        <v>4100</v>
      </c>
      <c r="T942" s="53">
        <f t="shared" si="663"/>
        <v>4100</v>
      </c>
      <c r="U942" s="53">
        <f t="shared" si="663"/>
        <v>4100</v>
      </c>
      <c r="V942" s="53">
        <f t="shared" si="663"/>
        <v>4100</v>
      </c>
    </row>
    <row r="943" spans="1:22" ht="12.75" customHeight="1">
      <c r="A943" s="56"/>
      <c r="B943" s="42" t="s">
        <v>245</v>
      </c>
      <c r="C943" s="43">
        <v>1</v>
      </c>
      <c r="D943" s="166">
        <f>D944+D945</f>
        <v>0</v>
      </c>
      <c r="E943" s="166">
        <f t="shared" ref="E943:V943" si="664">E944+E945</f>
        <v>0</v>
      </c>
      <c r="F943" s="53">
        <f t="shared" si="664"/>
        <v>1302</v>
      </c>
      <c r="G943" s="53">
        <f t="shared" si="664"/>
        <v>989</v>
      </c>
      <c r="H943" s="53">
        <f t="shared" si="664"/>
        <v>4162</v>
      </c>
      <c r="I943" s="53">
        <f t="shared" si="664"/>
        <v>4100</v>
      </c>
      <c r="J943" s="53">
        <f t="shared" si="664"/>
        <v>4100</v>
      </c>
      <c r="K943" s="53">
        <f t="shared" si="664"/>
        <v>1000</v>
      </c>
      <c r="L943" s="53">
        <f t="shared" si="664"/>
        <v>1030</v>
      </c>
      <c r="M943" s="53">
        <f t="shared" si="664"/>
        <v>1030</v>
      </c>
      <c r="N943" s="53">
        <f t="shared" si="664"/>
        <v>1040</v>
      </c>
      <c r="O943" s="39">
        <f t="shared" si="632"/>
        <v>4100</v>
      </c>
      <c r="P943" s="39">
        <f t="shared" si="633"/>
        <v>0</v>
      </c>
      <c r="Q943" s="53">
        <f t="shared" si="664"/>
        <v>4100</v>
      </c>
      <c r="R943" s="53">
        <f t="shared" si="664"/>
        <v>4100</v>
      </c>
      <c r="S943" s="53">
        <f t="shared" si="664"/>
        <v>4100</v>
      </c>
      <c r="T943" s="53">
        <f t="shared" si="664"/>
        <v>4100</v>
      </c>
      <c r="U943" s="53">
        <f t="shared" si="664"/>
        <v>4100</v>
      </c>
      <c r="V943" s="53">
        <f t="shared" si="664"/>
        <v>4100</v>
      </c>
    </row>
    <row r="944" spans="1:22" ht="12.75" customHeight="1">
      <c r="A944" s="56"/>
      <c r="B944" s="42" t="s">
        <v>246</v>
      </c>
      <c r="C944" s="43">
        <v>10</v>
      </c>
      <c r="D944" s="44"/>
      <c r="E944" s="45"/>
      <c r="F944" s="45">
        <v>775</v>
      </c>
      <c r="G944" s="45">
        <v>665</v>
      </c>
      <c r="H944" s="45">
        <v>3200</v>
      </c>
      <c r="I944" s="45">
        <v>3200</v>
      </c>
      <c r="J944" s="45">
        <v>3200</v>
      </c>
      <c r="K944" s="45">
        <v>700</v>
      </c>
      <c r="L944" s="45">
        <v>830</v>
      </c>
      <c r="M944" s="45">
        <v>830</v>
      </c>
      <c r="N944" s="45">
        <v>840</v>
      </c>
      <c r="O944" s="39">
        <f t="shared" si="632"/>
        <v>3200</v>
      </c>
      <c r="P944" s="39">
        <f t="shared" si="633"/>
        <v>0</v>
      </c>
      <c r="Q944" s="45">
        <v>3200</v>
      </c>
      <c r="R944" s="45">
        <v>3200</v>
      </c>
      <c r="S944" s="45">
        <v>3200</v>
      </c>
      <c r="T944" s="45">
        <v>3200</v>
      </c>
      <c r="U944" s="45">
        <v>3200</v>
      </c>
      <c r="V944" s="45">
        <v>3200</v>
      </c>
    </row>
    <row r="945" spans="1:22" ht="12.75" customHeight="1">
      <c r="A945" s="56"/>
      <c r="B945" s="42" t="s">
        <v>367</v>
      </c>
      <c r="C945" s="43">
        <v>20</v>
      </c>
      <c r="D945" s="44"/>
      <c r="E945" s="45"/>
      <c r="F945" s="45">
        <v>527</v>
      </c>
      <c r="G945" s="45">
        <v>324</v>
      </c>
      <c r="H945" s="45">
        <v>962</v>
      </c>
      <c r="I945" s="45">
        <v>900</v>
      </c>
      <c r="J945" s="45">
        <v>900</v>
      </c>
      <c r="K945" s="45">
        <v>300</v>
      </c>
      <c r="L945" s="45">
        <v>200</v>
      </c>
      <c r="M945" s="45">
        <v>200</v>
      </c>
      <c r="N945" s="45">
        <v>200</v>
      </c>
      <c r="O945" s="39">
        <f t="shared" si="632"/>
        <v>900</v>
      </c>
      <c r="P945" s="39">
        <f t="shared" si="633"/>
        <v>0</v>
      </c>
      <c r="Q945" s="45">
        <v>900</v>
      </c>
      <c r="R945" s="45">
        <v>900</v>
      </c>
      <c r="S945" s="45">
        <v>900</v>
      </c>
      <c r="T945" s="45">
        <v>900</v>
      </c>
      <c r="U945" s="45">
        <v>900</v>
      </c>
      <c r="V945" s="45">
        <v>900</v>
      </c>
    </row>
    <row r="946" spans="1:22" ht="12.75" customHeight="1">
      <c r="A946" s="56"/>
      <c r="B946" s="31" t="s">
        <v>256</v>
      </c>
      <c r="C946" s="43" t="s">
        <v>355</v>
      </c>
      <c r="D946" s="44"/>
      <c r="E946" s="45"/>
      <c r="F946" s="45"/>
      <c r="G946" s="45"/>
      <c r="H946" s="45"/>
      <c r="I946" s="45"/>
      <c r="J946" s="45"/>
      <c r="K946" s="45"/>
      <c r="L946" s="45"/>
      <c r="M946" s="45"/>
      <c r="N946" s="45"/>
      <c r="O946" s="39">
        <f t="shared" si="632"/>
        <v>0</v>
      </c>
      <c r="P946" s="39">
        <f t="shared" si="633"/>
        <v>0</v>
      </c>
      <c r="Q946" s="45"/>
      <c r="R946" s="45"/>
      <c r="S946" s="45"/>
      <c r="T946" s="45"/>
      <c r="U946" s="45"/>
      <c r="V946" s="45"/>
    </row>
    <row r="947" spans="1:22" ht="12.75" customHeight="1">
      <c r="A947" s="56"/>
      <c r="B947" s="41" t="s">
        <v>257</v>
      </c>
      <c r="C947" s="43"/>
      <c r="D947" s="166">
        <f>D948</f>
        <v>0</v>
      </c>
      <c r="E947" s="166">
        <f t="shared" ref="E947:V947" si="665">E948</f>
        <v>0</v>
      </c>
      <c r="F947" s="53">
        <f t="shared" si="665"/>
        <v>0</v>
      </c>
      <c r="G947" s="53">
        <f t="shared" si="665"/>
        <v>0</v>
      </c>
      <c r="H947" s="53">
        <f t="shared" si="665"/>
        <v>80</v>
      </c>
      <c r="I947" s="53">
        <f t="shared" si="665"/>
        <v>10</v>
      </c>
      <c r="J947" s="53">
        <f t="shared" si="665"/>
        <v>10</v>
      </c>
      <c r="K947" s="53">
        <f t="shared" si="665"/>
        <v>10</v>
      </c>
      <c r="L947" s="53">
        <f t="shared" si="665"/>
        <v>0</v>
      </c>
      <c r="M947" s="53">
        <f t="shared" si="665"/>
        <v>0</v>
      </c>
      <c r="N947" s="53">
        <f t="shared" si="665"/>
        <v>0</v>
      </c>
      <c r="O947" s="39">
        <f t="shared" si="632"/>
        <v>10</v>
      </c>
      <c r="P947" s="39">
        <f t="shared" si="633"/>
        <v>0</v>
      </c>
      <c r="Q947" s="53">
        <f t="shared" si="665"/>
        <v>0</v>
      </c>
      <c r="R947" s="53">
        <f t="shared" si="665"/>
        <v>0</v>
      </c>
      <c r="S947" s="53">
        <f t="shared" si="665"/>
        <v>0</v>
      </c>
      <c r="T947" s="53">
        <f t="shared" si="665"/>
        <v>0</v>
      </c>
      <c r="U947" s="53">
        <f t="shared" si="665"/>
        <v>0</v>
      </c>
      <c r="V947" s="53">
        <f t="shared" si="665"/>
        <v>0</v>
      </c>
    </row>
    <row r="948" spans="1:22" ht="12.75" customHeight="1">
      <c r="A948" s="56"/>
      <c r="B948" s="42" t="s">
        <v>310</v>
      </c>
      <c r="C948" s="43">
        <v>70</v>
      </c>
      <c r="D948" s="44"/>
      <c r="E948" s="45"/>
      <c r="F948" s="45"/>
      <c r="G948" s="45"/>
      <c r="H948" s="45">
        <v>80</v>
      </c>
      <c r="I948" s="45">
        <v>10</v>
      </c>
      <c r="J948" s="45">
        <v>10</v>
      </c>
      <c r="K948" s="45">
        <v>10</v>
      </c>
      <c r="L948" s="45"/>
      <c r="M948" s="45"/>
      <c r="N948" s="45"/>
      <c r="O948" s="39">
        <f t="shared" si="632"/>
        <v>10</v>
      </c>
      <c r="P948" s="39">
        <f t="shared" si="633"/>
        <v>0</v>
      </c>
      <c r="Q948" s="45"/>
      <c r="R948" s="45"/>
      <c r="S948" s="45"/>
      <c r="T948" s="45"/>
      <c r="U948" s="45"/>
      <c r="V948" s="45"/>
    </row>
    <row r="949" spans="1:22" ht="28.5" customHeight="1">
      <c r="A949" s="56" t="s">
        <v>582</v>
      </c>
      <c r="B949" s="127" t="s">
        <v>583</v>
      </c>
      <c r="C949" s="114" t="s">
        <v>581</v>
      </c>
      <c r="D949" s="129">
        <f t="shared" ref="D949:V949" si="666">D950+D955</f>
        <v>1998</v>
      </c>
      <c r="E949" s="129">
        <f t="shared" si="666"/>
        <v>1790</v>
      </c>
      <c r="F949" s="129">
        <f t="shared" si="666"/>
        <v>1964.08</v>
      </c>
      <c r="G949" s="129">
        <f t="shared" si="666"/>
        <v>1896.4</v>
      </c>
      <c r="H949" s="129">
        <f t="shared" si="666"/>
        <v>2624</v>
      </c>
      <c r="I949" s="129">
        <f t="shared" si="666"/>
        <v>2400</v>
      </c>
      <c r="J949" s="129">
        <f t="shared" si="666"/>
        <v>2400</v>
      </c>
      <c r="K949" s="129">
        <f t="shared" si="666"/>
        <v>650</v>
      </c>
      <c r="L949" s="129">
        <f t="shared" si="666"/>
        <v>600</v>
      </c>
      <c r="M949" s="129">
        <f t="shared" si="666"/>
        <v>600</v>
      </c>
      <c r="N949" s="129">
        <f t="shared" si="666"/>
        <v>550</v>
      </c>
      <c r="O949" s="39">
        <f t="shared" si="632"/>
        <v>2400</v>
      </c>
      <c r="P949" s="39">
        <f t="shared" si="633"/>
        <v>0</v>
      </c>
      <c r="Q949" s="129">
        <f t="shared" ref="Q949" si="667">Q950+Q955</f>
        <v>2400</v>
      </c>
      <c r="R949" s="129">
        <f t="shared" si="666"/>
        <v>2400</v>
      </c>
      <c r="S949" s="129">
        <f t="shared" si="666"/>
        <v>2400</v>
      </c>
      <c r="T949" s="129">
        <f t="shared" si="666"/>
        <v>2400</v>
      </c>
      <c r="U949" s="129">
        <f t="shared" si="666"/>
        <v>2400</v>
      </c>
      <c r="V949" s="129">
        <f t="shared" si="666"/>
        <v>2400</v>
      </c>
    </row>
    <row r="950" spans="1:22" ht="12.75" customHeight="1">
      <c r="A950" s="56"/>
      <c r="B950" s="41" t="s">
        <v>244</v>
      </c>
      <c r="C950" s="43"/>
      <c r="D950" s="50">
        <f t="shared" ref="D950:V950" si="668">D951+D954</f>
        <v>1990</v>
      </c>
      <c r="E950" s="50">
        <f>E951+E954</f>
        <v>1790</v>
      </c>
      <c r="F950" s="50">
        <f t="shared" si="668"/>
        <v>1964.08</v>
      </c>
      <c r="G950" s="50">
        <f t="shared" si="668"/>
        <v>1896.4</v>
      </c>
      <c r="H950" s="50">
        <f t="shared" si="668"/>
        <v>2624</v>
      </c>
      <c r="I950" s="50">
        <f t="shared" si="668"/>
        <v>2400</v>
      </c>
      <c r="J950" s="50">
        <f t="shared" si="668"/>
        <v>2400</v>
      </c>
      <c r="K950" s="50">
        <f t="shared" si="668"/>
        <v>650</v>
      </c>
      <c r="L950" s="50">
        <f t="shared" si="668"/>
        <v>600</v>
      </c>
      <c r="M950" s="50">
        <f t="shared" si="668"/>
        <v>600</v>
      </c>
      <c r="N950" s="50">
        <f t="shared" si="668"/>
        <v>550</v>
      </c>
      <c r="O950" s="39">
        <f t="shared" si="632"/>
        <v>2400</v>
      </c>
      <c r="P950" s="39">
        <f t="shared" si="633"/>
        <v>0</v>
      </c>
      <c r="Q950" s="50">
        <f t="shared" ref="Q950" si="669">Q951+Q954</f>
        <v>2400</v>
      </c>
      <c r="R950" s="50">
        <f t="shared" si="668"/>
        <v>2400</v>
      </c>
      <c r="S950" s="50">
        <f t="shared" si="668"/>
        <v>2400</v>
      </c>
      <c r="T950" s="50">
        <f t="shared" si="668"/>
        <v>2400</v>
      </c>
      <c r="U950" s="50">
        <f t="shared" si="668"/>
        <v>2400</v>
      </c>
      <c r="V950" s="50">
        <f t="shared" si="668"/>
        <v>2400</v>
      </c>
    </row>
    <row r="951" spans="1:22" ht="12.75" customHeight="1">
      <c r="A951" s="56"/>
      <c r="B951" s="42" t="s">
        <v>245</v>
      </c>
      <c r="C951" s="43">
        <v>1</v>
      </c>
      <c r="D951" s="50">
        <f t="shared" ref="D951:V951" si="670">D952+D953</f>
        <v>1990</v>
      </c>
      <c r="E951" s="50">
        <f t="shared" si="670"/>
        <v>1790</v>
      </c>
      <c r="F951" s="50">
        <f t="shared" si="670"/>
        <v>1989.5</v>
      </c>
      <c r="G951" s="50">
        <f t="shared" si="670"/>
        <v>1921.8200000000002</v>
      </c>
      <c r="H951" s="50">
        <f t="shared" si="670"/>
        <v>2624</v>
      </c>
      <c r="I951" s="50">
        <f t="shared" si="670"/>
        <v>2400</v>
      </c>
      <c r="J951" s="50">
        <f t="shared" si="670"/>
        <v>2400</v>
      </c>
      <c r="K951" s="50">
        <f t="shared" si="670"/>
        <v>650</v>
      </c>
      <c r="L951" s="50">
        <f t="shared" si="670"/>
        <v>600</v>
      </c>
      <c r="M951" s="50">
        <f t="shared" si="670"/>
        <v>600</v>
      </c>
      <c r="N951" s="50">
        <f t="shared" si="670"/>
        <v>550</v>
      </c>
      <c r="O951" s="39">
        <f t="shared" si="632"/>
        <v>2400</v>
      </c>
      <c r="P951" s="39">
        <f t="shared" si="633"/>
        <v>0</v>
      </c>
      <c r="Q951" s="50">
        <f t="shared" ref="Q951" si="671">Q952+Q953</f>
        <v>2400</v>
      </c>
      <c r="R951" s="50">
        <f t="shared" si="670"/>
        <v>2400</v>
      </c>
      <c r="S951" s="50">
        <f t="shared" si="670"/>
        <v>2400</v>
      </c>
      <c r="T951" s="50">
        <f t="shared" si="670"/>
        <v>2400</v>
      </c>
      <c r="U951" s="50">
        <f t="shared" si="670"/>
        <v>2400</v>
      </c>
      <c r="V951" s="50">
        <f t="shared" si="670"/>
        <v>2400</v>
      </c>
    </row>
    <row r="952" spans="1:22" ht="12.75" customHeight="1">
      <c r="A952" s="56"/>
      <c r="B952" s="42" t="s">
        <v>246</v>
      </c>
      <c r="C952" s="43">
        <v>10</v>
      </c>
      <c r="D952" s="44">
        <v>1528</v>
      </c>
      <c r="E952" s="45">
        <v>1340</v>
      </c>
      <c r="F952" s="45">
        <v>1445.08</v>
      </c>
      <c r="G952" s="45">
        <v>1377.4</v>
      </c>
      <c r="H952" s="45">
        <v>1940</v>
      </c>
      <c r="I952" s="45">
        <v>1800</v>
      </c>
      <c r="J952" s="45">
        <v>1800</v>
      </c>
      <c r="K952" s="45">
        <v>500</v>
      </c>
      <c r="L952" s="45">
        <v>450</v>
      </c>
      <c r="M952" s="45">
        <v>450</v>
      </c>
      <c r="N952" s="45">
        <v>400</v>
      </c>
      <c r="O952" s="39">
        <f t="shared" si="632"/>
        <v>1800</v>
      </c>
      <c r="P952" s="39">
        <f t="shared" si="633"/>
        <v>0</v>
      </c>
      <c r="Q952" s="45">
        <v>1800</v>
      </c>
      <c r="R952" s="45">
        <v>1800</v>
      </c>
      <c r="S952" s="45">
        <v>1800</v>
      </c>
      <c r="T952" s="45">
        <v>1800</v>
      </c>
      <c r="U952" s="45">
        <v>1800</v>
      </c>
      <c r="V952" s="45">
        <v>1800</v>
      </c>
    </row>
    <row r="953" spans="1:22" ht="14.25" customHeight="1">
      <c r="A953" s="56"/>
      <c r="B953" s="42" t="s">
        <v>247</v>
      </c>
      <c r="C953" s="43">
        <v>20</v>
      </c>
      <c r="D953" s="44">
        <v>462</v>
      </c>
      <c r="E953" s="45">
        <v>450</v>
      </c>
      <c r="F953" s="45">
        <v>544.41999999999996</v>
      </c>
      <c r="G953" s="45">
        <v>544.41999999999996</v>
      </c>
      <c r="H953" s="45">
        <v>684</v>
      </c>
      <c r="I953" s="45">
        <v>600</v>
      </c>
      <c r="J953" s="45">
        <v>600</v>
      </c>
      <c r="K953" s="45">
        <v>150</v>
      </c>
      <c r="L953" s="45">
        <v>150</v>
      </c>
      <c r="M953" s="45">
        <v>150</v>
      </c>
      <c r="N953" s="45">
        <v>150</v>
      </c>
      <c r="O953" s="39">
        <f t="shared" si="632"/>
        <v>600</v>
      </c>
      <c r="P953" s="39">
        <f t="shared" si="633"/>
        <v>0</v>
      </c>
      <c r="Q953" s="45">
        <v>600</v>
      </c>
      <c r="R953" s="45">
        <v>600</v>
      </c>
      <c r="S953" s="45">
        <v>600</v>
      </c>
      <c r="T953" s="45">
        <v>600</v>
      </c>
      <c r="U953" s="45">
        <v>600</v>
      </c>
      <c r="V953" s="45">
        <v>600</v>
      </c>
    </row>
    <row r="954" spans="1:22" ht="31.5" hidden="1" customHeight="1">
      <c r="A954" s="56"/>
      <c r="B954" s="31" t="s">
        <v>256</v>
      </c>
      <c r="C954" s="43" t="s">
        <v>355</v>
      </c>
      <c r="D954" s="44"/>
      <c r="E954" s="45"/>
      <c r="F954" s="45">
        <v>-25.42</v>
      </c>
      <c r="G954" s="45">
        <v>-25.42</v>
      </c>
      <c r="H954" s="45"/>
      <c r="I954" s="45"/>
      <c r="J954" s="45"/>
      <c r="K954" s="45"/>
      <c r="L954" s="45"/>
      <c r="M954" s="45"/>
      <c r="N954" s="45"/>
      <c r="O954" s="39">
        <f t="shared" si="632"/>
        <v>0</v>
      </c>
      <c r="P954" s="39">
        <f t="shared" si="633"/>
        <v>0</v>
      </c>
      <c r="Q954" s="45"/>
      <c r="R954" s="45"/>
      <c r="S954" s="45"/>
      <c r="T954" s="45"/>
      <c r="U954" s="45"/>
      <c r="V954" s="45"/>
    </row>
    <row r="955" spans="1:22" ht="14.25" customHeight="1">
      <c r="A955" s="56"/>
      <c r="B955" s="41" t="s">
        <v>257</v>
      </c>
      <c r="C955" s="43"/>
      <c r="D955" s="50">
        <f t="shared" ref="D955:V955" si="672">D956</f>
        <v>8</v>
      </c>
      <c r="E955" s="50">
        <f t="shared" si="672"/>
        <v>0</v>
      </c>
      <c r="F955" s="50">
        <f t="shared" si="672"/>
        <v>0</v>
      </c>
      <c r="G955" s="50">
        <f t="shared" si="672"/>
        <v>0</v>
      </c>
      <c r="H955" s="50">
        <f t="shared" si="672"/>
        <v>0</v>
      </c>
      <c r="I955" s="50">
        <f t="shared" si="672"/>
        <v>0</v>
      </c>
      <c r="J955" s="50">
        <f t="shared" si="672"/>
        <v>0</v>
      </c>
      <c r="K955" s="50">
        <f t="shared" si="672"/>
        <v>0</v>
      </c>
      <c r="L955" s="50">
        <f t="shared" si="672"/>
        <v>0</v>
      </c>
      <c r="M955" s="50">
        <f t="shared" si="672"/>
        <v>0</v>
      </c>
      <c r="N955" s="50">
        <f t="shared" si="672"/>
        <v>0</v>
      </c>
      <c r="O955" s="39">
        <f t="shared" si="632"/>
        <v>0</v>
      </c>
      <c r="P955" s="39">
        <f t="shared" si="633"/>
        <v>0</v>
      </c>
      <c r="Q955" s="50">
        <f t="shared" si="672"/>
        <v>0</v>
      </c>
      <c r="R955" s="50">
        <f t="shared" si="672"/>
        <v>0</v>
      </c>
      <c r="S955" s="50">
        <f t="shared" si="672"/>
        <v>0</v>
      </c>
      <c r="T955" s="50">
        <f t="shared" si="672"/>
        <v>0</v>
      </c>
      <c r="U955" s="50">
        <f t="shared" si="672"/>
        <v>0</v>
      </c>
      <c r="V955" s="50">
        <f t="shared" si="672"/>
        <v>0</v>
      </c>
    </row>
    <row r="956" spans="1:22" ht="14.25" customHeight="1">
      <c r="A956" s="56"/>
      <c r="B956" s="42" t="s">
        <v>310</v>
      </c>
      <c r="C956" s="43">
        <v>70</v>
      </c>
      <c r="D956" s="44">
        <v>8</v>
      </c>
      <c r="E956" s="45">
        <v>0</v>
      </c>
      <c r="F956" s="45"/>
      <c r="G956" s="45"/>
      <c r="H956" s="45"/>
      <c r="I956" s="45">
        <v>0</v>
      </c>
      <c r="J956" s="45">
        <v>0</v>
      </c>
      <c r="K956" s="45">
        <v>0</v>
      </c>
      <c r="L956" s="45">
        <v>0</v>
      </c>
      <c r="M956" s="45">
        <v>0</v>
      </c>
      <c r="N956" s="45">
        <v>0</v>
      </c>
      <c r="O956" s="39">
        <f t="shared" si="632"/>
        <v>0</v>
      </c>
      <c r="P956" s="39">
        <f t="shared" si="633"/>
        <v>0</v>
      </c>
      <c r="Q956" s="45"/>
      <c r="R956" s="45"/>
      <c r="S956" s="45"/>
      <c r="T956" s="45"/>
      <c r="U956" s="45"/>
      <c r="V956" s="45"/>
    </row>
    <row r="957" spans="1:22" ht="24.75" customHeight="1">
      <c r="A957" s="56"/>
      <c r="B957" s="127" t="s">
        <v>584</v>
      </c>
      <c r="C957" s="114" t="s">
        <v>585</v>
      </c>
      <c r="D957" s="125">
        <f t="shared" ref="D957:V957" si="673">D958+D963</f>
        <v>0</v>
      </c>
      <c r="E957" s="125">
        <f t="shared" si="673"/>
        <v>11</v>
      </c>
      <c r="F957" s="125">
        <f t="shared" si="673"/>
        <v>2181</v>
      </c>
      <c r="G957" s="125">
        <f t="shared" si="673"/>
        <v>1920.96</v>
      </c>
      <c r="H957" s="125">
        <f t="shared" si="673"/>
        <v>2379</v>
      </c>
      <c r="I957" s="125">
        <f t="shared" si="673"/>
        <v>2380</v>
      </c>
      <c r="J957" s="125">
        <f t="shared" si="673"/>
        <v>2380</v>
      </c>
      <c r="K957" s="125">
        <f t="shared" si="673"/>
        <v>695</v>
      </c>
      <c r="L957" s="125">
        <f t="shared" si="673"/>
        <v>595</v>
      </c>
      <c r="M957" s="125">
        <f t="shared" si="673"/>
        <v>595</v>
      </c>
      <c r="N957" s="125">
        <f t="shared" si="673"/>
        <v>495</v>
      </c>
      <c r="O957" s="39">
        <f t="shared" si="632"/>
        <v>2380</v>
      </c>
      <c r="P957" s="39">
        <f t="shared" si="633"/>
        <v>0</v>
      </c>
      <c r="Q957" s="125">
        <f t="shared" ref="Q957" si="674">Q958+Q963</f>
        <v>2380</v>
      </c>
      <c r="R957" s="125">
        <f t="shared" si="673"/>
        <v>2380</v>
      </c>
      <c r="S957" s="125">
        <f t="shared" si="673"/>
        <v>2380</v>
      </c>
      <c r="T957" s="125">
        <f t="shared" si="673"/>
        <v>2380</v>
      </c>
      <c r="U957" s="125">
        <f t="shared" si="673"/>
        <v>2380</v>
      </c>
      <c r="V957" s="125">
        <f t="shared" si="673"/>
        <v>2380</v>
      </c>
    </row>
    <row r="958" spans="1:22" ht="14.25" customHeight="1">
      <c r="A958" s="56"/>
      <c r="B958" s="41" t="s">
        <v>244</v>
      </c>
      <c r="C958" s="43"/>
      <c r="D958" s="53">
        <f t="shared" ref="D958:G958" si="675">D959+D962</f>
        <v>0</v>
      </c>
      <c r="E958" s="53">
        <f t="shared" si="675"/>
        <v>0</v>
      </c>
      <c r="F958" s="53">
        <f t="shared" si="675"/>
        <v>2158</v>
      </c>
      <c r="G958" s="53">
        <f t="shared" si="675"/>
        <v>1920.96</v>
      </c>
      <c r="H958" s="53">
        <f>H959+H962</f>
        <v>2379</v>
      </c>
      <c r="I958" s="53">
        <f t="shared" ref="I958:V958" si="676">I959+I962</f>
        <v>2380</v>
      </c>
      <c r="J958" s="53">
        <f t="shared" si="676"/>
        <v>2380</v>
      </c>
      <c r="K958" s="53">
        <f t="shared" si="676"/>
        <v>695</v>
      </c>
      <c r="L958" s="53">
        <f t="shared" si="676"/>
        <v>595</v>
      </c>
      <c r="M958" s="53">
        <f t="shared" si="676"/>
        <v>595</v>
      </c>
      <c r="N958" s="53">
        <f t="shared" si="676"/>
        <v>495</v>
      </c>
      <c r="O958" s="39">
        <f t="shared" si="632"/>
        <v>2380</v>
      </c>
      <c r="P958" s="39">
        <f t="shared" si="633"/>
        <v>0</v>
      </c>
      <c r="Q958" s="53">
        <f t="shared" ref="Q958" si="677">Q959+Q962</f>
        <v>2380</v>
      </c>
      <c r="R958" s="53">
        <f t="shared" si="676"/>
        <v>2380</v>
      </c>
      <c r="S958" s="53">
        <f t="shared" si="676"/>
        <v>2380</v>
      </c>
      <c r="T958" s="53">
        <f t="shared" si="676"/>
        <v>2380</v>
      </c>
      <c r="U958" s="53">
        <f t="shared" si="676"/>
        <v>2380</v>
      </c>
      <c r="V958" s="53">
        <f t="shared" si="676"/>
        <v>2380</v>
      </c>
    </row>
    <row r="959" spans="1:22" ht="14.25" customHeight="1">
      <c r="A959" s="56"/>
      <c r="B959" s="42" t="s">
        <v>245</v>
      </c>
      <c r="C959" s="43">
        <v>1</v>
      </c>
      <c r="D959" s="53">
        <f t="shared" ref="D959:V959" si="678">D960+D961</f>
        <v>0</v>
      </c>
      <c r="E959" s="53">
        <f t="shared" si="678"/>
        <v>0</v>
      </c>
      <c r="F959" s="53">
        <f t="shared" si="678"/>
        <v>2175.14</v>
      </c>
      <c r="G959" s="53">
        <f t="shared" si="678"/>
        <v>1920.96</v>
      </c>
      <c r="H959" s="53">
        <f t="shared" si="678"/>
        <v>2379</v>
      </c>
      <c r="I959" s="53">
        <f t="shared" si="678"/>
        <v>2380</v>
      </c>
      <c r="J959" s="53">
        <f t="shared" si="678"/>
        <v>2380</v>
      </c>
      <c r="K959" s="53">
        <f t="shared" si="678"/>
        <v>695</v>
      </c>
      <c r="L959" s="53">
        <f t="shared" si="678"/>
        <v>595</v>
      </c>
      <c r="M959" s="53">
        <f t="shared" si="678"/>
        <v>595</v>
      </c>
      <c r="N959" s="53">
        <f t="shared" si="678"/>
        <v>495</v>
      </c>
      <c r="O959" s="39">
        <f t="shared" si="632"/>
        <v>2380</v>
      </c>
      <c r="P959" s="39">
        <f t="shared" si="633"/>
        <v>0</v>
      </c>
      <c r="Q959" s="53">
        <f t="shared" ref="Q959" si="679">Q960+Q961</f>
        <v>2380</v>
      </c>
      <c r="R959" s="53">
        <f t="shared" si="678"/>
        <v>2380</v>
      </c>
      <c r="S959" s="53">
        <f t="shared" si="678"/>
        <v>2380</v>
      </c>
      <c r="T959" s="53">
        <f t="shared" si="678"/>
        <v>2380</v>
      </c>
      <c r="U959" s="53">
        <f t="shared" si="678"/>
        <v>2380</v>
      </c>
      <c r="V959" s="53">
        <f t="shared" si="678"/>
        <v>2380</v>
      </c>
    </row>
    <row r="960" spans="1:22" ht="14.25" customHeight="1">
      <c r="A960" s="56"/>
      <c r="B960" s="42" t="s">
        <v>246</v>
      </c>
      <c r="C960" s="43">
        <v>10</v>
      </c>
      <c r="D960" s="44"/>
      <c r="E960" s="45"/>
      <c r="F960" s="45">
        <v>1755</v>
      </c>
      <c r="G960" s="45">
        <v>1544</v>
      </c>
      <c r="H960" s="45">
        <v>2000</v>
      </c>
      <c r="I960" s="45">
        <v>2000</v>
      </c>
      <c r="J960" s="45">
        <v>2000</v>
      </c>
      <c r="K960" s="45">
        <v>600</v>
      </c>
      <c r="L960" s="45">
        <v>500</v>
      </c>
      <c r="M960" s="45">
        <v>500</v>
      </c>
      <c r="N960" s="45">
        <v>400</v>
      </c>
      <c r="O960" s="39">
        <f t="shared" si="632"/>
        <v>2000</v>
      </c>
      <c r="P960" s="39">
        <f t="shared" si="633"/>
        <v>0</v>
      </c>
      <c r="Q960" s="45">
        <v>2000</v>
      </c>
      <c r="R960" s="45">
        <v>2000</v>
      </c>
      <c r="S960" s="45">
        <v>2000</v>
      </c>
      <c r="T960" s="45">
        <v>2000</v>
      </c>
      <c r="U960" s="45">
        <v>2000</v>
      </c>
      <c r="V960" s="45">
        <v>2000</v>
      </c>
    </row>
    <row r="961" spans="1:22" ht="14.25" customHeight="1">
      <c r="A961" s="56"/>
      <c r="B961" s="42" t="s">
        <v>247</v>
      </c>
      <c r="C961" s="43">
        <v>20</v>
      </c>
      <c r="D961" s="44"/>
      <c r="E961" s="45"/>
      <c r="F961" s="45">
        <v>420.14</v>
      </c>
      <c r="G961" s="45">
        <v>376.96</v>
      </c>
      <c r="H961" s="45">
        <v>379</v>
      </c>
      <c r="I961" s="45">
        <v>380</v>
      </c>
      <c r="J961" s="45">
        <v>380</v>
      </c>
      <c r="K961" s="45">
        <v>95</v>
      </c>
      <c r="L961" s="45">
        <v>95</v>
      </c>
      <c r="M961" s="45">
        <v>95</v>
      </c>
      <c r="N961" s="45">
        <v>95</v>
      </c>
      <c r="O961" s="39">
        <f t="shared" si="632"/>
        <v>380</v>
      </c>
      <c r="P961" s="39">
        <f t="shared" si="633"/>
        <v>0</v>
      </c>
      <c r="Q961" s="45">
        <v>380</v>
      </c>
      <c r="R961" s="45">
        <v>380</v>
      </c>
      <c r="S961" s="45">
        <v>380</v>
      </c>
      <c r="T961" s="45">
        <v>380</v>
      </c>
      <c r="U961" s="45">
        <v>380</v>
      </c>
      <c r="V961" s="45">
        <v>380</v>
      </c>
    </row>
    <row r="962" spans="1:22" ht="14.25" hidden="1" customHeight="1">
      <c r="A962" s="56"/>
      <c r="B962" s="31" t="s">
        <v>256</v>
      </c>
      <c r="C962" s="43" t="s">
        <v>355</v>
      </c>
      <c r="D962" s="44"/>
      <c r="E962" s="45"/>
      <c r="F962" s="45">
        <v>-17.14</v>
      </c>
      <c r="G962" s="45"/>
      <c r="H962" s="45"/>
      <c r="I962" s="45"/>
      <c r="J962" s="45"/>
      <c r="K962" s="45"/>
      <c r="L962" s="45"/>
      <c r="M962" s="45"/>
      <c r="N962" s="45"/>
      <c r="O962" s="39">
        <f t="shared" si="632"/>
        <v>0</v>
      </c>
      <c r="P962" s="39">
        <f t="shared" si="633"/>
        <v>0</v>
      </c>
      <c r="Q962" s="45"/>
      <c r="R962" s="45"/>
      <c r="S962" s="45"/>
      <c r="T962" s="45"/>
      <c r="U962" s="45"/>
      <c r="V962" s="45"/>
    </row>
    <row r="963" spans="1:22" ht="14.25" customHeight="1">
      <c r="A963" s="56"/>
      <c r="B963" s="41" t="s">
        <v>257</v>
      </c>
      <c r="C963" s="43"/>
      <c r="D963" s="53">
        <f t="shared" ref="D963:V963" si="680">D964</f>
        <v>0</v>
      </c>
      <c r="E963" s="53">
        <f t="shared" si="680"/>
        <v>11</v>
      </c>
      <c r="F963" s="53">
        <f t="shared" si="680"/>
        <v>23</v>
      </c>
      <c r="G963" s="53">
        <f t="shared" si="680"/>
        <v>0</v>
      </c>
      <c r="H963" s="53">
        <f t="shared" si="680"/>
        <v>0</v>
      </c>
      <c r="I963" s="53">
        <f t="shared" si="680"/>
        <v>0</v>
      </c>
      <c r="J963" s="53">
        <f t="shared" si="680"/>
        <v>0</v>
      </c>
      <c r="K963" s="53">
        <f t="shared" si="680"/>
        <v>0</v>
      </c>
      <c r="L963" s="53">
        <f t="shared" si="680"/>
        <v>0</v>
      </c>
      <c r="M963" s="53">
        <f t="shared" si="680"/>
        <v>0</v>
      </c>
      <c r="N963" s="53">
        <f t="shared" si="680"/>
        <v>0</v>
      </c>
      <c r="O963" s="39">
        <f t="shared" si="632"/>
        <v>0</v>
      </c>
      <c r="P963" s="39">
        <f t="shared" si="633"/>
        <v>0</v>
      </c>
      <c r="Q963" s="53">
        <f t="shared" si="680"/>
        <v>0</v>
      </c>
      <c r="R963" s="53">
        <f t="shared" si="680"/>
        <v>0</v>
      </c>
      <c r="S963" s="53">
        <f t="shared" si="680"/>
        <v>0</v>
      </c>
      <c r="T963" s="53">
        <f t="shared" si="680"/>
        <v>0</v>
      </c>
      <c r="U963" s="53">
        <f t="shared" si="680"/>
        <v>0</v>
      </c>
      <c r="V963" s="53">
        <f t="shared" si="680"/>
        <v>0</v>
      </c>
    </row>
    <row r="964" spans="1:22" ht="14.25" customHeight="1">
      <c r="A964" s="56"/>
      <c r="B964" s="42" t="s">
        <v>310</v>
      </c>
      <c r="C964" s="43">
        <v>70</v>
      </c>
      <c r="D964" s="44"/>
      <c r="E964" s="45">
        <v>11</v>
      </c>
      <c r="F964" s="45">
        <v>23</v>
      </c>
      <c r="G964" s="45"/>
      <c r="H964" s="45"/>
      <c r="I964" s="45"/>
      <c r="J964" s="45"/>
      <c r="K964" s="45"/>
      <c r="L964" s="45"/>
      <c r="M964" s="45"/>
      <c r="N964" s="45"/>
      <c r="O964" s="39">
        <f t="shared" si="632"/>
        <v>0</v>
      </c>
      <c r="P964" s="39">
        <f t="shared" si="633"/>
        <v>0</v>
      </c>
      <c r="Q964" s="45"/>
      <c r="R964" s="45"/>
      <c r="S964" s="45"/>
      <c r="T964" s="45"/>
      <c r="U964" s="45"/>
      <c r="V964" s="45"/>
    </row>
    <row r="965" spans="1:22" ht="15" customHeight="1">
      <c r="A965" s="56" t="s">
        <v>586</v>
      </c>
      <c r="B965" s="127" t="s">
        <v>587</v>
      </c>
      <c r="C965" s="114" t="s">
        <v>563</v>
      </c>
      <c r="D965" s="129">
        <f t="shared" ref="D965:V965" si="681">D966+D971</f>
        <v>1346</v>
      </c>
      <c r="E965" s="129">
        <f t="shared" si="681"/>
        <v>1650</v>
      </c>
      <c r="F965" s="129">
        <f t="shared" si="681"/>
        <v>1920.15</v>
      </c>
      <c r="G965" s="129">
        <f t="shared" si="681"/>
        <v>1920.15</v>
      </c>
      <c r="H965" s="129">
        <f t="shared" si="681"/>
        <v>2349</v>
      </c>
      <c r="I965" s="129">
        <f t="shared" si="681"/>
        <v>2150</v>
      </c>
      <c r="J965" s="129">
        <f t="shared" si="681"/>
        <v>2150</v>
      </c>
      <c r="K965" s="129">
        <f t="shared" si="681"/>
        <v>590</v>
      </c>
      <c r="L965" s="129">
        <f t="shared" si="681"/>
        <v>540</v>
      </c>
      <c r="M965" s="129">
        <f t="shared" si="681"/>
        <v>535</v>
      </c>
      <c r="N965" s="129">
        <f t="shared" si="681"/>
        <v>485</v>
      </c>
      <c r="O965" s="39">
        <f t="shared" si="632"/>
        <v>2150</v>
      </c>
      <c r="P965" s="39">
        <f t="shared" si="633"/>
        <v>0</v>
      </c>
      <c r="Q965" s="129">
        <f t="shared" ref="Q965" si="682">Q966+Q971</f>
        <v>2150</v>
      </c>
      <c r="R965" s="129">
        <f t="shared" si="681"/>
        <v>2150</v>
      </c>
      <c r="S965" s="129">
        <f t="shared" si="681"/>
        <v>2150</v>
      </c>
      <c r="T965" s="129">
        <f t="shared" si="681"/>
        <v>2150</v>
      </c>
      <c r="U965" s="129">
        <f t="shared" si="681"/>
        <v>2150</v>
      </c>
      <c r="V965" s="129">
        <f t="shared" si="681"/>
        <v>2150</v>
      </c>
    </row>
    <row r="966" spans="1:22" ht="12.75" customHeight="1">
      <c r="A966" s="56"/>
      <c r="B966" s="41" t="s">
        <v>244</v>
      </c>
      <c r="C966" s="43"/>
      <c r="D966" s="98">
        <f t="shared" ref="D966:V966" si="683">D967+D970</f>
        <v>1346</v>
      </c>
      <c r="E966" s="98">
        <f>E967+E970</f>
        <v>1650</v>
      </c>
      <c r="F966" s="98">
        <f t="shared" si="683"/>
        <v>1920.15</v>
      </c>
      <c r="G966" s="98">
        <f t="shared" si="683"/>
        <v>1920.15</v>
      </c>
      <c r="H966" s="98">
        <f t="shared" si="683"/>
        <v>2349</v>
      </c>
      <c r="I966" s="98">
        <f t="shared" si="683"/>
        <v>2150</v>
      </c>
      <c r="J966" s="98">
        <f t="shared" si="683"/>
        <v>2150</v>
      </c>
      <c r="K966" s="98">
        <f t="shared" si="683"/>
        <v>590</v>
      </c>
      <c r="L966" s="98">
        <f t="shared" si="683"/>
        <v>540</v>
      </c>
      <c r="M966" s="98">
        <f t="shared" si="683"/>
        <v>535</v>
      </c>
      <c r="N966" s="98">
        <f t="shared" si="683"/>
        <v>485</v>
      </c>
      <c r="O966" s="39">
        <f t="shared" si="632"/>
        <v>2150</v>
      </c>
      <c r="P966" s="39">
        <f t="shared" si="633"/>
        <v>0</v>
      </c>
      <c r="Q966" s="98">
        <f t="shared" ref="Q966" si="684">Q967+Q970</f>
        <v>2150</v>
      </c>
      <c r="R966" s="98">
        <f t="shared" si="683"/>
        <v>2150</v>
      </c>
      <c r="S966" s="98">
        <f t="shared" si="683"/>
        <v>2150</v>
      </c>
      <c r="T966" s="98">
        <f t="shared" si="683"/>
        <v>2150</v>
      </c>
      <c r="U966" s="98">
        <f t="shared" si="683"/>
        <v>2150</v>
      </c>
      <c r="V966" s="98">
        <f t="shared" si="683"/>
        <v>2150</v>
      </c>
    </row>
    <row r="967" spans="1:22" ht="12.75" customHeight="1">
      <c r="A967" s="56"/>
      <c r="B967" s="42" t="s">
        <v>245</v>
      </c>
      <c r="C967" s="43">
        <v>1</v>
      </c>
      <c r="D967" s="50">
        <f t="shared" ref="D967:V967" si="685">D968+D969</f>
        <v>1346</v>
      </c>
      <c r="E967" s="50">
        <f t="shared" si="685"/>
        <v>1650</v>
      </c>
      <c r="F967" s="50">
        <f t="shared" si="685"/>
        <v>1920.15</v>
      </c>
      <c r="G967" s="50">
        <f t="shared" si="685"/>
        <v>1920.15</v>
      </c>
      <c r="H967" s="50">
        <f t="shared" si="685"/>
        <v>2349</v>
      </c>
      <c r="I967" s="50">
        <f t="shared" si="685"/>
        <v>2150</v>
      </c>
      <c r="J967" s="50">
        <f t="shared" si="685"/>
        <v>2150</v>
      </c>
      <c r="K967" s="50">
        <f t="shared" si="685"/>
        <v>590</v>
      </c>
      <c r="L967" s="50">
        <f t="shared" si="685"/>
        <v>540</v>
      </c>
      <c r="M967" s="50">
        <f t="shared" si="685"/>
        <v>535</v>
      </c>
      <c r="N967" s="50">
        <f t="shared" si="685"/>
        <v>485</v>
      </c>
      <c r="O967" s="39">
        <f t="shared" si="632"/>
        <v>2150</v>
      </c>
      <c r="P967" s="39">
        <f t="shared" si="633"/>
        <v>0</v>
      </c>
      <c r="Q967" s="50">
        <f t="shared" ref="Q967" si="686">Q968+Q969</f>
        <v>2150</v>
      </c>
      <c r="R967" s="50">
        <f t="shared" si="685"/>
        <v>2150</v>
      </c>
      <c r="S967" s="50">
        <f t="shared" si="685"/>
        <v>2150</v>
      </c>
      <c r="T967" s="50">
        <f t="shared" si="685"/>
        <v>2150</v>
      </c>
      <c r="U967" s="50">
        <f t="shared" si="685"/>
        <v>2150</v>
      </c>
      <c r="V967" s="50">
        <f t="shared" si="685"/>
        <v>2150</v>
      </c>
    </row>
    <row r="968" spans="1:22" ht="12.75" customHeight="1">
      <c r="A968" s="56"/>
      <c r="B968" s="42" t="s">
        <v>246</v>
      </c>
      <c r="C968" s="43">
        <v>10</v>
      </c>
      <c r="D968" s="44">
        <v>949</v>
      </c>
      <c r="E968" s="45">
        <v>1250</v>
      </c>
      <c r="F968" s="45">
        <v>1277.1500000000001</v>
      </c>
      <c r="G968" s="45">
        <v>1277.1500000000001</v>
      </c>
      <c r="H968" s="45">
        <v>1492</v>
      </c>
      <c r="I968" s="45">
        <v>1400</v>
      </c>
      <c r="J968" s="45">
        <v>1400</v>
      </c>
      <c r="K968" s="45">
        <v>400</v>
      </c>
      <c r="L968" s="45">
        <v>350</v>
      </c>
      <c r="M968" s="45">
        <v>350</v>
      </c>
      <c r="N968" s="45">
        <v>300</v>
      </c>
      <c r="O968" s="39">
        <f t="shared" si="632"/>
        <v>1400</v>
      </c>
      <c r="P968" s="39">
        <f t="shared" si="633"/>
        <v>0</v>
      </c>
      <c r="Q968" s="45">
        <v>1400</v>
      </c>
      <c r="R968" s="45">
        <v>1400</v>
      </c>
      <c r="S968" s="45">
        <v>1400</v>
      </c>
      <c r="T968" s="45">
        <v>1400</v>
      </c>
      <c r="U968" s="45">
        <v>1400</v>
      </c>
      <c r="V968" s="45">
        <v>1400</v>
      </c>
    </row>
    <row r="969" spans="1:22" ht="15.75" customHeight="1">
      <c r="A969" s="56"/>
      <c r="B969" s="42" t="s">
        <v>247</v>
      </c>
      <c r="C969" s="43">
        <v>20</v>
      </c>
      <c r="D969" s="44">
        <v>397</v>
      </c>
      <c r="E969" s="45">
        <v>400</v>
      </c>
      <c r="F969" s="45">
        <v>643</v>
      </c>
      <c r="G969" s="45">
        <v>643</v>
      </c>
      <c r="H969" s="45">
        <v>857</v>
      </c>
      <c r="I969" s="45">
        <v>750</v>
      </c>
      <c r="J969" s="45">
        <v>750</v>
      </c>
      <c r="K969" s="45">
        <v>190</v>
      </c>
      <c r="L969" s="45">
        <v>190</v>
      </c>
      <c r="M969" s="45">
        <v>185</v>
      </c>
      <c r="N969" s="45">
        <v>185</v>
      </c>
      <c r="O969" s="39">
        <f t="shared" si="632"/>
        <v>750</v>
      </c>
      <c r="P969" s="39">
        <f t="shared" si="633"/>
        <v>0</v>
      </c>
      <c r="Q969" s="45">
        <v>750</v>
      </c>
      <c r="R969" s="45">
        <v>750</v>
      </c>
      <c r="S969" s="45">
        <v>750</v>
      </c>
      <c r="T969" s="45">
        <v>750</v>
      </c>
      <c r="U969" s="45">
        <v>750</v>
      </c>
      <c r="V969" s="45">
        <v>750</v>
      </c>
    </row>
    <row r="970" spans="1:22" ht="28.5" hidden="1" customHeight="1">
      <c r="A970" s="56"/>
      <c r="B970" s="31" t="s">
        <v>256</v>
      </c>
      <c r="C970" s="43" t="s">
        <v>355</v>
      </c>
      <c r="D970" s="44"/>
      <c r="E970" s="45"/>
      <c r="F970" s="45"/>
      <c r="G970" s="45"/>
      <c r="H970" s="45"/>
      <c r="I970" s="45"/>
      <c r="J970" s="45"/>
      <c r="K970" s="45"/>
      <c r="L970" s="45"/>
      <c r="M970" s="45"/>
      <c r="N970" s="45"/>
      <c r="O970" s="39">
        <f t="shared" si="632"/>
        <v>0</v>
      </c>
      <c r="P970" s="39">
        <f t="shared" si="633"/>
        <v>0</v>
      </c>
      <c r="Q970" s="45"/>
      <c r="R970" s="45"/>
      <c r="S970" s="45"/>
      <c r="T970" s="45"/>
      <c r="U970" s="45"/>
      <c r="V970" s="45"/>
    </row>
    <row r="971" spans="1:22" ht="12.75" customHeight="1">
      <c r="A971" s="56"/>
      <c r="B971" s="41" t="s">
        <v>257</v>
      </c>
      <c r="C971" s="43"/>
      <c r="D971" s="45">
        <f t="shared" ref="D971:V971" si="687">D972</f>
        <v>0</v>
      </c>
      <c r="E971" s="45">
        <f t="shared" si="687"/>
        <v>0</v>
      </c>
      <c r="F971" s="45">
        <f t="shared" si="687"/>
        <v>0</v>
      </c>
      <c r="G971" s="45">
        <f t="shared" si="687"/>
        <v>0</v>
      </c>
      <c r="H971" s="45">
        <f t="shared" si="687"/>
        <v>0</v>
      </c>
      <c r="I971" s="45">
        <f t="shared" si="687"/>
        <v>0</v>
      </c>
      <c r="J971" s="45">
        <f t="shared" si="687"/>
        <v>0</v>
      </c>
      <c r="K971" s="45">
        <f t="shared" si="687"/>
        <v>0</v>
      </c>
      <c r="L971" s="45">
        <f t="shared" si="687"/>
        <v>0</v>
      </c>
      <c r="M971" s="45">
        <f t="shared" si="687"/>
        <v>0</v>
      </c>
      <c r="N971" s="45">
        <f t="shared" si="687"/>
        <v>0</v>
      </c>
      <c r="O971" s="39">
        <f t="shared" ref="O971:O1034" si="688">K971+L971+M971+N971</f>
        <v>0</v>
      </c>
      <c r="P971" s="39">
        <f t="shared" ref="P971:P1034" si="689">I971-O971</f>
        <v>0</v>
      </c>
      <c r="Q971" s="45">
        <f t="shared" si="687"/>
        <v>0</v>
      </c>
      <c r="R971" s="45">
        <f t="shared" si="687"/>
        <v>0</v>
      </c>
      <c r="S971" s="45">
        <f t="shared" si="687"/>
        <v>0</v>
      </c>
      <c r="T971" s="45">
        <f t="shared" si="687"/>
        <v>0</v>
      </c>
      <c r="U971" s="45">
        <f t="shared" si="687"/>
        <v>0</v>
      </c>
      <c r="V971" s="45">
        <f t="shared" si="687"/>
        <v>0</v>
      </c>
    </row>
    <row r="972" spans="1:22" ht="12.75" customHeight="1">
      <c r="A972" s="56"/>
      <c r="B972" s="42" t="s">
        <v>310</v>
      </c>
      <c r="C972" s="43">
        <v>70</v>
      </c>
      <c r="D972" s="45">
        <v>0</v>
      </c>
      <c r="E972" s="45">
        <v>0</v>
      </c>
      <c r="F972" s="45">
        <v>0</v>
      </c>
      <c r="G972" s="45">
        <v>0</v>
      </c>
      <c r="H972" s="45">
        <v>0</v>
      </c>
      <c r="I972" s="45"/>
      <c r="J972" s="45"/>
      <c r="K972" s="45"/>
      <c r="L972" s="45"/>
      <c r="M972" s="45"/>
      <c r="N972" s="45"/>
      <c r="O972" s="39">
        <f t="shared" si="688"/>
        <v>0</v>
      </c>
      <c r="P972" s="39">
        <f t="shared" si="689"/>
        <v>0</v>
      </c>
      <c r="Q972" s="45">
        <v>0</v>
      </c>
      <c r="R972" s="45">
        <v>0</v>
      </c>
      <c r="S972" s="45">
        <v>0</v>
      </c>
      <c r="T972" s="45">
        <v>0</v>
      </c>
      <c r="U972" s="45">
        <v>0</v>
      </c>
      <c r="V972" s="45">
        <v>0</v>
      </c>
    </row>
    <row r="973" spans="1:22" ht="21" customHeight="1">
      <c r="A973" s="56" t="s">
        <v>588</v>
      </c>
      <c r="B973" s="127" t="s">
        <v>589</v>
      </c>
      <c r="C973" s="114" t="s">
        <v>590</v>
      </c>
      <c r="D973" s="129">
        <f t="shared" ref="D973:V976" si="690">D980+D989+D998+D1008+D1017</f>
        <v>10707</v>
      </c>
      <c r="E973" s="129">
        <f t="shared" si="690"/>
        <v>12916</v>
      </c>
      <c r="F973" s="129">
        <f t="shared" si="690"/>
        <v>13431.5</v>
      </c>
      <c r="G973" s="129">
        <f t="shared" si="690"/>
        <v>12788</v>
      </c>
      <c r="H973" s="129">
        <f t="shared" si="690"/>
        <v>17141</v>
      </c>
      <c r="I973" s="129">
        <f t="shared" si="690"/>
        <v>14190</v>
      </c>
      <c r="J973" s="129">
        <f t="shared" si="690"/>
        <v>14190</v>
      </c>
      <c r="K973" s="129">
        <f t="shared" si="690"/>
        <v>3690</v>
      </c>
      <c r="L973" s="129">
        <f t="shared" si="690"/>
        <v>3555</v>
      </c>
      <c r="M973" s="129">
        <f t="shared" si="690"/>
        <v>3555</v>
      </c>
      <c r="N973" s="129">
        <f t="shared" si="690"/>
        <v>3390</v>
      </c>
      <c r="O973" s="39">
        <f t="shared" si="688"/>
        <v>14190</v>
      </c>
      <c r="P973" s="39">
        <f t="shared" si="689"/>
        <v>0</v>
      </c>
      <c r="Q973" s="129">
        <f t="shared" ref="Q973:Q976" si="691">Q980+Q989+Q998+Q1008+Q1017</f>
        <v>14165</v>
      </c>
      <c r="R973" s="129">
        <f t="shared" si="690"/>
        <v>14165</v>
      </c>
      <c r="S973" s="129">
        <f t="shared" si="690"/>
        <v>14165</v>
      </c>
      <c r="T973" s="129">
        <f t="shared" si="690"/>
        <v>14165</v>
      </c>
      <c r="U973" s="129">
        <f t="shared" si="690"/>
        <v>14165</v>
      </c>
      <c r="V973" s="129">
        <f t="shared" si="690"/>
        <v>14165</v>
      </c>
    </row>
    <row r="974" spans="1:22" ht="14.25">
      <c r="A974" s="56"/>
      <c r="B974" s="41" t="s">
        <v>244</v>
      </c>
      <c r="C974" s="43"/>
      <c r="D974" s="98">
        <f>D981+D990+D999+D1009+D1018</f>
        <v>10659</v>
      </c>
      <c r="E974" s="98">
        <f t="shared" si="690"/>
        <v>12375</v>
      </c>
      <c r="F974" s="98">
        <f t="shared" si="690"/>
        <v>12890.5</v>
      </c>
      <c r="G974" s="98">
        <f t="shared" si="690"/>
        <v>12615</v>
      </c>
      <c r="H974" s="98">
        <f t="shared" si="690"/>
        <v>14901</v>
      </c>
      <c r="I974" s="98">
        <f t="shared" si="690"/>
        <v>14190</v>
      </c>
      <c r="J974" s="98">
        <f t="shared" si="690"/>
        <v>14190</v>
      </c>
      <c r="K974" s="98">
        <f t="shared" si="690"/>
        <v>3690</v>
      </c>
      <c r="L974" s="98">
        <f t="shared" si="690"/>
        <v>3555</v>
      </c>
      <c r="M974" s="98">
        <f t="shared" si="690"/>
        <v>3555</v>
      </c>
      <c r="N974" s="98">
        <f t="shared" si="690"/>
        <v>3390</v>
      </c>
      <c r="O974" s="39">
        <f t="shared" si="688"/>
        <v>14190</v>
      </c>
      <c r="P974" s="39">
        <f t="shared" si="689"/>
        <v>0</v>
      </c>
      <c r="Q974" s="98">
        <f t="shared" si="691"/>
        <v>14165</v>
      </c>
      <c r="R974" s="98">
        <f t="shared" si="690"/>
        <v>14165</v>
      </c>
      <c r="S974" s="98">
        <f t="shared" si="690"/>
        <v>14165</v>
      </c>
      <c r="T974" s="98">
        <f t="shared" si="690"/>
        <v>14165</v>
      </c>
      <c r="U974" s="98">
        <f t="shared" si="690"/>
        <v>14165</v>
      </c>
      <c r="V974" s="98">
        <f t="shared" si="690"/>
        <v>14165</v>
      </c>
    </row>
    <row r="975" spans="1:22" ht="14.25">
      <c r="A975" s="56"/>
      <c r="B975" s="41" t="s">
        <v>245</v>
      </c>
      <c r="C975" s="34">
        <v>1</v>
      </c>
      <c r="D975" s="98">
        <f t="shared" si="690"/>
        <v>10669</v>
      </c>
      <c r="E975" s="98">
        <f t="shared" si="690"/>
        <v>12375</v>
      </c>
      <c r="F975" s="98">
        <f t="shared" si="690"/>
        <v>12899.5</v>
      </c>
      <c r="G975" s="98">
        <f t="shared" si="690"/>
        <v>12624</v>
      </c>
      <c r="H975" s="98">
        <f t="shared" si="690"/>
        <v>14901</v>
      </c>
      <c r="I975" s="98">
        <f t="shared" si="690"/>
        <v>14190</v>
      </c>
      <c r="J975" s="98">
        <f t="shared" si="690"/>
        <v>14190</v>
      </c>
      <c r="K975" s="98">
        <f t="shared" si="690"/>
        <v>3690</v>
      </c>
      <c r="L975" s="98">
        <f t="shared" si="690"/>
        <v>3555</v>
      </c>
      <c r="M975" s="98">
        <f t="shared" si="690"/>
        <v>3555</v>
      </c>
      <c r="N975" s="98">
        <f t="shared" si="690"/>
        <v>3390</v>
      </c>
      <c r="O975" s="39">
        <f t="shared" si="688"/>
        <v>14190</v>
      </c>
      <c r="P975" s="39">
        <f t="shared" si="689"/>
        <v>0</v>
      </c>
      <c r="Q975" s="98">
        <f t="shared" si="691"/>
        <v>14165</v>
      </c>
      <c r="R975" s="98">
        <f t="shared" si="690"/>
        <v>14165</v>
      </c>
      <c r="S975" s="98">
        <f t="shared" si="690"/>
        <v>14165</v>
      </c>
      <c r="T975" s="98">
        <f t="shared" si="690"/>
        <v>14165</v>
      </c>
      <c r="U975" s="98">
        <f t="shared" si="690"/>
        <v>14165</v>
      </c>
      <c r="V975" s="98">
        <f t="shared" si="690"/>
        <v>14165</v>
      </c>
    </row>
    <row r="976" spans="1:22" ht="14.25">
      <c r="A976" s="56"/>
      <c r="B976" s="41" t="s">
        <v>398</v>
      </c>
      <c r="C976" s="34" t="s">
        <v>459</v>
      </c>
      <c r="D976" s="98">
        <f t="shared" si="690"/>
        <v>10669</v>
      </c>
      <c r="E976" s="98">
        <f t="shared" si="690"/>
        <v>12375</v>
      </c>
      <c r="F976" s="98">
        <f t="shared" si="690"/>
        <v>12899.5</v>
      </c>
      <c r="G976" s="98">
        <f t="shared" si="690"/>
        <v>12624</v>
      </c>
      <c r="H976" s="98">
        <f t="shared" si="690"/>
        <v>14901</v>
      </c>
      <c r="I976" s="98">
        <f t="shared" si="690"/>
        <v>14190</v>
      </c>
      <c r="J976" s="98">
        <f t="shared" si="690"/>
        <v>14190</v>
      </c>
      <c r="K976" s="98">
        <f t="shared" si="690"/>
        <v>3690</v>
      </c>
      <c r="L976" s="98">
        <f t="shared" si="690"/>
        <v>3555</v>
      </c>
      <c r="M976" s="98">
        <f t="shared" si="690"/>
        <v>3555</v>
      </c>
      <c r="N976" s="98">
        <f t="shared" si="690"/>
        <v>3390</v>
      </c>
      <c r="O976" s="39">
        <f t="shared" si="688"/>
        <v>14190</v>
      </c>
      <c r="P976" s="39">
        <f t="shared" si="689"/>
        <v>0</v>
      </c>
      <c r="Q976" s="98">
        <f t="shared" si="691"/>
        <v>14165</v>
      </c>
      <c r="R976" s="98">
        <f t="shared" si="690"/>
        <v>14165</v>
      </c>
      <c r="S976" s="98">
        <f t="shared" si="690"/>
        <v>14165</v>
      </c>
      <c r="T976" s="98">
        <f t="shared" si="690"/>
        <v>14165</v>
      </c>
      <c r="U976" s="98">
        <f t="shared" si="690"/>
        <v>14165</v>
      </c>
      <c r="V976" s="98">
        <f t="shared" si="690"/>
        <v>14165</v>
      </c>
    </row>
    <row r="977" spans="1:22" ht="14.25">
      <c r="A977" s="56"/>
      <c r="B977" s="41" t="s">
        <v>591</v>
      </c>
      <c r="C977" s="34">
        <v>85.01</v>
      </c>
      <c r="D977" s="98">
        <f>D995+D986+D1005</f>
        <v>-10</v>
      </c>
      <c r="E977" s="98">
        <f t="shared" ref="E977:V977" si="692">E995+E986+E1005</f>
        <v>0</v>
      </c>
      <c r="F977" s="98">
        <f t="shared" si="692"/>
        <v>-9</v>
      </c>
      <c r="G977" s="98">
        <f t="shared" si="692"/>
        <v>-9</v>
      </c>
      <c r="H977" s="98">
        <f t="shared" si="692"/>
        <v>0</v>
      </c>
      <c r="I977" s="98">
        <f t="shared" si="692"/>
        <v>0</v>
      </c>
      <c r="J977" s="98">
        <f t="shared" si="692"/>
        <v>0</v>
      </c>
      <c r="K977" s="98">
        <f t="shared" si="692"/>
        <v>0</v>
      </c>
      <c r="L977" s="98">
        <f t="shared" si="692"/>
        <v>0</v>
      </c>
      <c r="M977" s="98">
        <f t="shared" si="692"/>
        <v>0</v>
      </c>
      <c r="N977" s="98">
        <f t="shared" si="692"/>
        <v>0</v>
      </c>
      <c r="O977" s="39">
        <f t="shared" si="688"/>
        <v>0</v>
      </c>
      <c r="P977" s="39">
        <f t="shared" si="689"/>
        <v>0</v>
      </c>
      <c r="Q977" s="98">
        <f t="shared" si="692"/>
        <v>0</v>
      </c>
      <c r="R977" s="98">
        <f t="shared" si="692"/>
        <v>0</v>
      </c>
      <c r="S977" s="98">
        <f t="shared" si="692"/>
        <v>0</v>
      </c>
      <c r="T977" s="98">
        <f t="shared" si="692"/>
        <v>0</v>
      </c>
      <c r="U977" s="98">
        <f t="shared" si="692"/>
        <v>0</v>
      </c>
      <c r="V977" s="98">
        <f t="shared" si="692"/>
        <v>0</v>
      </c>
    </row>
    <row r="978" spans="1:22" ht="14.25">
      <c r="A978" s="56"/>
      <c r="B978" s="41" t="s">
        <v>257</v>
      </c>
      <c r="C978" s="43"/>
      <c r="D978" s="98">
        <f t="shared" ref="D978:V978" si="693">D987+D996+D1006+D1015+D1023</f>
        <v>48</v>
      </c>
      <c r="E978" s="98">
        <f t="shared" si="693"/>
        <v>541</v>
      </c>
      <c r="F978" s="98">
        <f t="shared" si="693"/>
        <v>541</v>
      </c>
      <c r="G978" s="98">
        <f t="shared" si="693"/>
        <v>173</v>
      </c>
      <c r="H978" s="98">
        <f t="shared" si="693"/>
        <v>2240</v>
      </c>
      <c r="I978" s="98">
        <f t="shared" si="693"/>
        <v>0</v>
      </c>
      <c r="J978" s="98">
        <f t="shared" si="693"/>
        <v>0</v>
      </c>
      <c r="K978" s="98">
        <f t="shared" si="693"/>
        <v>0</v>
      </c>
      <c r="L978" s="98">
        <f t="shared" si="693"/>
        <v>0</v>
      </c>
      <c r="M978" s="98">
        <f t="shared" si="693"/>
        <v>0</v>
      </c>
      <c r="N978" s="98">
        <f t="shared" si="693"/>
        <v>0</v>
      </c>
      <c r="O978" s="39">
        <f t="shared" si="688"/>
        <v>0</v>
      </c>
      <c r="P978" s="39">
        <f t="shared" si="689"/>
        <v>0</v>
      </c>
      <c r="Q978" s="98">
        <f t="shared" ref="Q978" si="694">Q987+Q996+Q1006+Q1015+Q1023</f>
        <v>0</v>
      </c>
      <c r="R978" s="98">
        <f t="shared" si="693"/>
        <v>0</v>
      </c>
      <c r="S978" s="98">
        <f t="shared" si="693"/>
        <v>0</v>
      </c>
      <c r="T978" s="98">
        <f t="shared" si="693"/>
        <v>0</v>
      </c>
      <c r="U978" s="98">
        <f t="shared" si="693"/>
        <v>0</v>
      </c>
      <c r="V978" s="98">
        <f t="shared" si="693"/>
        <v>0</v>
      </c>
    </row>
    <row r="979" spans="1:22" ht="14.25">
      <c r="A979" s="56"/>
      <c r="B979" s="23" t="s">
        <v>263</v>
      </c>
      <c r="C979" s="34">
        <v>51</v>
      </c>
      <c r="D979" s="50">
        <f t="shared" ref="D979:V979" si="695">D988+D997+D1007+D1015+D1023</f>
        <v>48</v>
      </c>
      <c r="E979" s="50">
        <f t="shared" si="695"/>
        <v>541</v>
      </c>
      <c r="F979" s="50">
        <f t="shared" si="695"/>
        <v>541</v>
      </c>
      <c r="G979" s="50">
        <f t="shared" si="695"/>
        <v>173</v>
      </c>
      <c r="H979" s="50">
        <f t="shared" si="695"/>
        <v>2240</v>
      </c>
      <c r="I979" s="50">
        <f t="shared" si="695"/>
        <v>0</v>
      </c>
      <c r="J979" s="50">
        <f t="shared" si="695"/>
        <v>0</v>
      </c>
      <c r="K979" s="50">
        <f t="shared" si="695"/>
        <v>0</v>
      </c>
      <c r="L979" s="50">
        <f t="shared" si="695"/>
        <v>0</v>
      </c>
      <c r="M979" s="50">
        <f t="shared" si="695"/>
        <v>0</v>
      </c>
      <c r="N979" s="50">
        <f t="shared" si="695"/>
        <v>0</v>
      </c>
      <c r="O979" s="39">
        <f t="shared" si="688"/>
        <v>0</v>
      </c>
      <c r="P979" s="39">
        <f t="shared" si="689"/>
        <v>0</v>
      </c>
      <c r="Q979" s="50">
        <f t="shared" ref="Q979" si="696">Q988+Q997+Q1007+Q1015+Q1023</f>
        <v>0</v>
      </c>
      <c r="R979" s="50">
        <f t="shared" si="695"/>
        <v>0</v>
      </c>
      <c r="S979" s="50">
        <f t="shared" si="695"/>
        <v>0</v>
      </c>
      <c r="T979" s="50">
        <f t="shared" si="695"/>
        <v>0</v>
      </c>
      <c r="U979" s="50">
        <f t="shared" si="695"/>
        <v>0</v>
      </c>
      <c r="V979" s="50">
        <f t="shared" si="695"/>
        <v>0</v>
      </c>
    </row>
    <row r="980" spans="1:22" ht="26.25" customHeight="1">
      <c r="A980" s="56" t="s">
        <v>592</v>
      </c>
      <c r="B980" s="127" t="s">
        <v>461</v>
      </c>
      <c r="C980" s="114" t="s">
        <v>593</v>
      </c>
      <c r="D980" s="129">
        <f t="shared" ref="D980:V980" si="697">D981+D987</f>
        <v>2437</v>
      </c>
      <c r="E980" s="129">
        <f t="shared" si="697"/>
        <v>2155</v>
      </c>
      <c r="F980" s="129">
        <f t="shared" si="697"/>
        <v>2255</v>
      </c>
      <c r="G980" s="129">
        <f t="shared" si="697"/>
        <v>2243</v>
      </c>
      <c r="H980" s="129">
        <f t="shared" si="697"/>
        <v>2600</v>
      </c>
      <c r="I980" s="129">
        <f t="shared" si="697"/>
        <v>2450</v>
      </c>
      <c r="J980" s="129">
        <f t="shared" si="697"/>
        <v>2450</v>
      </c>
      <c r="K980" s="129">
        <f t="shared" si="697"/>
        <v>630</v>
      </c>
      <c r="L980" s="129">
        <f t="shared" si="697"/>
        <v>615</v>
      </c>
      <c r="M980" s="129">
        <f t="shared" si="697"/>
        <v>615</v>
      </c>
      <c r="N980" s="129">
        <f t="shared" si="697"/>
        <v>590</v>
      </c>
      <c r="O980" s="39">
        <f t="shared" si="688"/>
        <v>2450</v>
      </c>
      <c r="P980" s="39">
        <f t="shared" si="689"/>
        <v>0</v>
      </c>
      <c r="Q980" s="129">
        <f t="shared" ref="Q980" si="698">Q981+Q987</f>
        <v>2450</v>
      </c>
      <c r="R980" s="129">
        <f t="shared" si="697"/>
        <v>2450</v>
      </c>
      <c r="S980" s="129">
        <f t="shared" si="697"/>
        <v>2450</v>
      </c>
      <c r="T980" s="129">
        <f t="shared" si="697"/>
        <v>2450</v>
      </c>
      <c r="U980" s="129">
        <f t="shared" si="697"/>
        <v>2450</v>
      </c>
      <c r="V980" s="129">
        <f t="shared" si="697"/>
        <v>2450</v>
      </c>
    </row>
    <row r="981" spans="1:22" ht="14.25">
      <c r="A981" s="56"/>
      <c r="B981" s="41" t="s">
        <v>244</v>
      </c>
      <c r="C981" s="43"/>
      <c r="D981" s="98">
        <f>D982+D986</f>
        <v>2437</v>
      </c>
      <c r="E981" s="98">
        <f t="shared" ref="E981:V981" si="699">E982+E986</f>
        <v>2105</v>
      </c>
      <c r="F981" s="98">
        <f t="shared" si="699"/>
        <v>2205</v>
      </c>
      <c r="G981" s="98">
        <f t="shared" si="699"/>
        <v>2195</v>
      </c>
      <c r="H981" s="98">
        <f t="shared" si="699"/>
        <v>2450</v>
      </c>
      <c r="I981" s="98">
        <f t="shared" si="699"/>
        <v>2450</v>
      </c>
      <c r="J981" s="98">
        <f t="shared" si="699"/>
        <v>2450</v>
      </c>
      <c r="K981" s="98">
        <f t="shared" si="699"/>
        <v>630</v>
      </c>
      <c r="L981" s="98">
        <f t="shared" si="699"/>
        <v>615</v>
      </c>
      <c r="M981" s="98">
        <f t="shared" si="699"/>
        <v>615</v>
      </c>
      <c r="N981" s="98">
        <f t="shared" si="699"/>
        <v>590</v>
      </c>
      <c r="O981" s="39">
        <f t="shared" si="688"/>
        <v>2450</v>
      </c>
      <c r="P981" s="39">
        <f t="shared" si="689"/>
        <v>0</v>
      </c>
      <c r="Q981" s="98">
        <f t="shared" si="699"/>
        <v>2450</v>
      </c>
      <c r="R981" s="98">
        <f t="shared" si="699"/>
        <v>2450</v>
      </c>
      <c r="S981" s="98">
        <f t="shared" si="699"/>
        <v>2450</v>
      </c>
      <c r="T981" s="98">
        <f t="shared" si="699"/>
        <v>2450</v>
      </c>
      <c r="U981" s="98">
        <f t="shared" si="699"/>
        <v>2450</v>
      </c>
      <c r="V981" s="98">
        <f t="shared" si="699"/>
        <v>2450</v>
      </c>
    </row>
    <row r="982" spans="1:22" ht="14.25">
      <c r="A982" s="56"/>
      <c r="B982" s="42" t="s">
        <v>245</v>
      </c>
      <c r="C982" s="43">
        <v>1</v>
      </c>
      <c r="D982" s="50">
        <f t="shared" ref="D982:V982" si="700">D983</f>
        <v>2441</v>
      </c>
      <c r="E982" s="50">
        <f t="shared" si="700"/>
        <v>2105</v>
      </c>
      <c r="F982" s="50">
        <f t="shared" si="700"/>
        <v>2214</v>
      </c>
      <c r="G982" s="50">
        <f t="shared" si="700"/>
        <v>2204</v>
      </c>
      <c r="H982" s="50">
        <f t="shared" si="700"/>
        <v>2450</v>
      </c>
      <c r="I982" s="50">
        <f t="shared" si="700"/>
        <v>2450</v>
      </c>
      <c r="J982" s="50">
        <f t="shared" si="700"/>
        <v>2450</v>
      </c>
      <c r="K982" s="50">
        <f t="shared" si="700"/>
        <v>630</v>
      </c>
      <c r="L982" s="50">
        <f t="shared" si="700"/>
        <v>615</v>
      </c>
      <c r="M982" s="50">
        <f t="shared" si="700"/>
        <v>615</v>
      </c>
      <c r="N982" s="50">
        <f t="shared" si="700"/>
        <v>590</v>
      </c>
      <c r="O982" s="39">
        <f t="shared" si="688"/>
        <v>2450</v>
      </c>
      <c r="P982" s="39">
        <f t="shared" si="689"/>
        <v>0</v>
      </c>
      <c r="Q982" s="50">
        <f t="shared" si="700"/>
        <v>2450</v>
      </c>
      <c r="R982" s="50">
        <f t="shared" si="700"/>
        <v>2450</v>
      </c>
      <c r="S982" s="50">
        <f t="shared" si="700"/>
        <v>2450</v>
      </c>
      <c r="T982" s="50">
        <f t="shared" si="700"/>
        <v>2450</v>
      </c>
      <c r="U982" s="50">
        <f t="shared" si="700"/>
        <v>2450</v>
      </c>
      <c r="V982" s="50">
        <f t="shared" si="700"/>
        <v>2450</v>
      </c>
    </row>
    <row r="983" spans="1:22" ht="14.25">
      <c r="A983" s="56"/>
      <c r="B983" s="42" t="s">
        <v>398</v>
      </c>
      <c r="C983" s="43" t="s">
        <v>459</v>
      </c>
      <c r="D983" s="50">
        <f t="shared" ref="D983:V983" si="701">D984+D985</f>
        <v>2441</v>
      </c>
      <c r="E983" s="50">
        <f t="shared" si="701"/>
        <v>2105</v>
      </c>
      <c r="F983" s="50">
        <f t="shared" si="701"/>
        <v>2214</v>
      </c>
      <c r="G983" s="50">
        <f t="shared" si="701"/>
        <v>2204</v>
      </c>
      <c r="H983" s="50">
        <f t="shared" si="701"/>
        <v>2450</v>
      </c>
      <c r="I983" s="50">
        <f t="shared" si="701"/>
        <v>2450</v>
      </c>
      <c r="J983" s="50">
        <f t="shared" si="701"/>
        <v>2450</v>
      </c>
      <c r="K983" s="50">
        <f t="shared" si="701"/>
        <v>630</v>
      </c>
      <c r="L983" s="50">
        <f t="shared" si="701"/>
        <v>615</v>
      </c>
      <c r="M983" s="50">
        <f t="shared" si="701"/>
        <v>615</v>
      </c>
      <c r="N983" s="50">
        <f t="shared" si="701"/>
        <v>590</v>
      </c>
      <c r="O983" s="39">
        <f t="shared" si="688"/>
        <v>2450</v>
      </c>
      <c r="P983" s="39">
        <f t="shared" si="689"/>
        <v>0</v>
      </c>
      <c r="Q983" s="50">
        <f t="shared" ref="Q983" si="702">Q984+Q985</f>
        <v>2450</v>
      </c>
      <c r="R983" s="50">
        <f t="shared" si="701"/>
        <v>2450</v>
      </c>
      <c r="S983" s="50">
        <f t="shared" si="701"/>
        <v>2450</v>
      </c>
      <c r="T983" s="50">
        <f t="shared" si="701"/>
        <v>2450</v>
      </c>
      <c r="U983" s="50">
        <f t="shared" si="701"/>
        <v>2450</v>
      </c>
      <c r="V983" s="50">
        <f t="shared" si="701"/>
        <v>2450</v>
      </c>
    </row>
    <row r="984" spans="1:22" ht="12.75" customHeight="1">
      <c r="A984" s="56"/>
      <c r="B984" s="42" t="s">
        <v>246</v>
      </c>
      <c r="C984" s="43">
        <v>10</v>
      </c>
      <c r="D984" s="44">
        <v>1647</v>
      </c>
      <c r="E984" s="45">
        <v>1650</v>
      </c>
      <c r="F984" s="45">
        <v>1694</v>
      </c>
      <c r="G984" s="45">
        <v>1684</v>
      </c>
      <c r="H984" s="45">
        <v>1930</v>
      </c>
      <c r="I984" s="45">
        <v>1930</v>
      </c>
      <c r="J984" s="45">
        <v>1930</v>
      </c>
      <c r="K984" s="45">
        <v>500</v>
      </c>
      <c r="L984" s="45">
        <v>485</v>
      </c>
      <c r="M984" s="45">
        <v>485</v>
      </c>
      <c r="N984" s="45">
        <v>460</v>
      </c>
      <c r="O984" s="39">
        <f t="shared" si="688"/>
        <v>1930</v>
      </c>
      <c r="P984" s="39">
        <f t="shared" si="689"/>
        <v>0</v>
      </c>
      <c r="Q984" s="45">
        <v>1930</v>
      </c>
      <c r="R984" s="45">
        <v>1930</v>
      </c>
      <c r="S984" s="45">
        <v>1930</v>
      </c>
      <c r="T984" s="45">
        <v>1930</v>
      </c>
      <c r="U984" s="45">
        <v>1930</v>
      </c>
      <c r="V984" s="45">
        <v>1930</v>
      </c>
    </row>
    <row r="985" spans="1:22" ht="14.25" customHeight="1">
      <c r="A985" s="56"/>
      <c r="B985" s="42" t="s">
        <v>247</v>
      </c>
      <c r="C985" s="43">
        <v>20</v>
      </c>
      <c r="D985" s="44">
        <v>794</v>
      </c>
      <c r="E985" s="45">
        <v>455</v>
      </c>
      <c r="F985" s="45">
        <v>520</v>
      </c>
      <c r="G985" s="45">
        <v>520</v>
      </c>
      <c r="H985" s="45">
        <v>520</v>
      </c>
      <c r="I985" s="45">
        <v>520</v>
      </c>
      <c r="J985" s="45">
        <v>520</v>
      </c>
      <c r="K985" s="45">
        <v>130</v>
      </c>
      <c r="L985" s="45">
        <v>130</v>
      </c>
      <c r="M985" s="45">
        <v>130</v>
      </c>
      <c r="N985" s="45">
        <v>130</v>
      </c>
      <c r="O985" s="39">
        <f t="shared" si="688"/>
        <v>520</v>
      </c>
      <c r="P985" s="39">
        <f t="shared" si="689"/>
        <v>0</v>
      </c>
      <c r="Q985" s="45">
        <v>520</v>
      </c>
      <c r="R985" s="45">
        <v>520</v>
      </c>
      <c r="S985" s="45">
        <v>520</v>
      </c>
      <c r="T985" s="45">
        <v>520</v>
      </c>
      <c r="U985" s="45">
        <v>520</v>
      </c>
      <c r="V985" s="45">
        <v>520</v>
      </c>
    </row>
    <row r="986" spans="1:22" ht="14.25" hidden="1" customHeight="1">
      <c r="A986" s="56"/>
      <c r="B986" s="41" t="s">
        <v>591</v>
      </c>
      <c r="C986" s="34">
        <v>85.01</v>
      </c>
      <c r="D986" s="44">
        <v>-4</v>
      </c>
      <c r="E986" s="45"/>
      <c r="F986" s="45">
        <v>-9</v>
      </c>
      <c r="G986" s="45">
        <v>-9</v>
      </c>
      <c r="H986" s="45"/>
      <c r="I986" s="45"/>
      <c r="J986" s="45"/>
      <c r="K986" s="45"/>
      <c r="L986" s="45"/>
      <c r="M986" s="45"/>
      <c r="N986" s="45"/>
      <c r="O986" s="39">
        <f t="shared" si="688"/>
        <v>0</v>
      </c>
      <c r="P986" s="39">
        <f t="shared" si="689"/>
        <v>0</v>
      </c>
      <c r="Q986" s="45"/>
      <c r="R986" s="45"/>
      <c r="S986" s="45"/>
      <c r="T986" s="45"/>
      <c r="U986" s="45"/>
      <c r="V986" s="45"/>
    </row>
    <row r="987" spans="1:22" ht="17.25" customHeight="1">
      <c r="A987" s="56"/>
      <c r="B987" s="41" t="s">
        <v>257</v>
      </c>
      <c r="C987" s="43"/>
      <c r="D987" s="50">
        <f t="shared" ref="D987:V987" si="703">D988</f>
        <v>0</v>
      </c>
      <c r="E987" s="50">
        <f t="shared" si="703"/>
        <v>50</v>
      </c>
      <c r="F987" s="50">
        <f t="shared" si="703"/>
        <v>50</v>
      </c>
      <c r="G987" s="50">
        <f t="shared" si="703"/>
        <v>48</v>
      </c>
      <c r="H987" s="50">
        <f t="shared" si="703"/>
        <v>150</v>
      </c>
      <c r="I987" s="50">
        <f t="shared" si="703"/>
        <v>0</v>
      </c>
      <c r="J987" s="50">
        <f t="shared" si="703"/>
        <v>0</v>
      </c>
      <c r="K987" s="50">
        <f t="shared" si="703"/>
        <v>0</v>
      </c>
      <c r="L987" s="50">
        <f t="shared" si="703"/>
        <v>0</v>
      </c>
      <c r="M987" s="50">
        <f t="shared" si="703"/>
        <v>0</v>
      </c>
      <c r="N987" s="50">
        <f t="shared" si="703"/>
        <v>0</v>
      </c>
      <c r="O987" s="39">
        <f t="shared" si="688"/>
        <v>0</v>
      </c>
      <c r="P987" s="39">
        <f t="shared" si="689"/>
        <v>0</v>
      </c>
      <c r="Q987" s="50">
        <f t="shared" si="703"/>
        <v>0</v>
      </c>
      <c r="R987" s="50">
        <f t="shared" si="703"/>
        <v>0</v>
      </c>
      <c r="S987" s="50">
        <f t="shared" si="703"/>
        <v>0</v>
      </c>
      <c r="T987" s="50">
        <f t="shared" si="703"/>
        <v>0</v>
      </c>
      <c r="U987" s="50">
        <f t="shared" si="703"/>
        <v>0</v>
      </c>
      <c r="V987" s="50">
        <f t="shared" si="703"/>
        <v>0</v>
      </c>
    </row>
    <row r="988" spans="1:22" ht="23.25" customHeight="1">
      <c r="A988" s="56"/>
      <c r="B988" s="42" t="s">
        <v>263</v>
      </c>
      <c r="C988" s="43" t="s">
        <v>264</v>
      </c>
      <c r="D988" s="44">
        <v>0</v>
      </c>
      <c r="E988" s="45">
        <v>50</v>
      </c>
      <c r="F988" s="45">
        <v>50</v>
      </c>
      <c r="G988" s="45">
        <v>48</v>
      </c>
      <c r="H988" s="45">
        <v>150</v>
      </c>
      <c r="I988" s="45">
        <v>0</v>
      </c>
      <c r="J988" s="45">
        <v>0</v>
      </c>
      <c r="K988" s="45">
        <v>0</v>
      </c>
      <c r="L988" s="45">
        <v>0</v>
      </c>
      <c r="M988" s="45">
        <v>0</v>
      </c>
      <c r="N988" s="45">
        <v>0</v>
      </c>
      <c r="O988" s="39">
        <f t="shared" si="688"/>
        <v>0</v>
      </c>
      <c r="P988" s="39">
        <f t="shared" si="689"/>
        <v>0</v>
      </c>
      <c r="Q988" s="45">
        <v>0</v>
      </c>
      <c r="R988" s="45">
        <v>0</v>
      </c>
      <c r="S988" s="45">
        <v>0</v>
      </c>
      <c r="T988" s="45">
        <v>0</v>
      </c>
      <c r="U988" s="45">
        <v>0</v>
      </c>
      <c r="V988" s="45">
        <v>0</v>
      </c>
    </row>
    <row r="989" spans="1:22" ht="27" customHeight="1">
      <c r="A989" s="56" t="s">
        <v>594</v>
      </c>
      <c r="B989" s="127" t="s">
        <v>463</v>
      </c>
      <c r="C989" s="114" t="s">
        <v>595</v>
      </c>
      <c r="D989" s="129">
        <f t="shared" ref="D989:V989" si="704">D990+D996</f>
        <v>2419</v>
      </c>
      <c r="E989" s="129">
        <f t="shared" si="704"/>
        <v>1941</v>
      </c>
      <c r="F989" s="129">
        <f t="shared" si="704"/>
        <v>2334</v>
      </c>
      <c r="G989" s="129">
        <f t="shared" si="704"/>
        <v>2264</v>
      </c>
      <c r="H989" s="129">
        <f t="shared" si="704"/>
        <v>3420</v>
      </c>
      <c r="I989" s="129">
        <f t="shared" si="704"/>
        <v>2285</v>
      </c>
      <c r="J989" s="129">
        <f t="shared" si="704"/>
        <v>2285</v>
      </c>
      <c r="K989" s="129">
        <f t="shared" si="704"/>
        <v>575</v>
      </c>
      <c r="L989" s="129">
        <f t="shared" si="704"/>
        <v>575</v>
      </c>
      <c r="M989" s="129">
        <f t="shared" si="704"/>
        <v>575</v>
      </c>
      <c r="N989" s="129">
        <f t="shared" si="704"/>
        <v>560</v>
      </c>
      <c r="O989" s="39">
        <f t="shared" si="688"/>
        <v>2285</v>
      </c>
      <c r="P989" s="39">
        <f t="shared" si="689"/>
        <v>0</v>
      </c>
      <c r="Q989" s="129">
        <f t="shared" ref="Q989" si="705">Q990+Q996</f>
        <v>2260</v>
      </c>
      <c r="R989" s="129">
        <f t="shared" si="704"/>
        <v>2260</v>
      </c>
      <c r="S989" s="129">
        <f t="shared" si="704"/>
        <v>2260</v>
      </c>
      <c r="T989" s="129">
        <f t="shared" si="704"/>
        <v>2260</v>
      </c>
      <c r="U989" s="129">
        <f t="shared" si="704"/>
        <v>2260</v>
      </c>
      <c r="V989" s="129">
        <f t="shared" si="704"/>
        <v>2260</v>
      </c>
    </row>
    <row r="990" spans="1:22" ht="14.25">
      <c r="A990" s="56"/>
      <c r="B990" s="41" t="s">
        <v>244</v>
      </c>
      <c r="C990" s="43"/>
      <c r="D990" s="98">
        <f t="shared" ref="D990:V990" si="706">D991</f>
        <v>2378</v>
      </c>
      <c r="E990" s="98">
        <f t="shared" si="706"/>
        <v>1750</v>
      </c>
      <c r="F990" s="98">
        <f t="shared" si="706"/>
        <v>2143</v>
      </c>
      <c r="G990" s="98">
        <f t="shared" si="706"/>
        <v>2139</v>
      </c>
      <c r="H990" s="98">
        <f t="shared" si="706"/>
        <v>2330</v>
      </c>
      <c r="I990" s="98">
        <f t="shared" si="706"/>
        <v>2285</v>
      </c>
      <c r="J990" s="98">
        <f t="shared" si="706"/>
        <v>2285</v>
      </c>
      <c r="K990" s="98">
        <f t="shared" si="706"/>
        <v>575</v>
      </c>
      <c r="L990" s="98">
        <f t="shared" si="706"/>
        <v>575</v>
      </c>
      <c r="M990" s="98">
        <f t="shared" si="706"/>
        <v>575</v>
      </c>
      <c r="N990" s="98">
        <f t="shared" si="706"/>
        <v>560</v>
      </c>
      <c r="O990" s="39">
        <f t="shared" si="688"/>
        <v>2285</v>
      </c>
      <c r="P990" s="39">
        <f t="shared" si="689"/>
        <v>0</v>
      </c>
      <c r="Q990" s="98">
        <f t="shared" si="706"/>
        <v>2260</v>
      </c>
      <c r="R990" s="98">
        <f t="shared" si="706"/>
        <v>2260</v>
      </c>
      <c r="S990" s="98">
        <f t="shared" si="706"/>
        <v>2260</v>
      </c>
      <c r="T990" s="98">
        <f t="shared" si="706"/>
        <v>2260</v>
      </c>
      <c r="U990" s="98">
        <f t="shared" si="706"/>
        <v>2260</v>
      </c>
      <c r="V990" s="98">
        <f t="shared" si="706"/>
        <v>2260</v>
      </c>
    </row>
    <row r="991" spans="1:22" ht="14.25">
      <c r="A991" s="56"/>
      <c r="B991" s="42" t="s">
        <v>245</v>
      </c>
      <c r="C991" s="43">
        <v>1</v>
      </c>
      <c r="D991" s="50">
        <f t="shared" ref="D991:V991" si="707">D992+D995</f>
        <v>2378</v>
      </c>
      <c r="E991" s="50">
        <f t="shared" si="707"/>
        <v>1750</v>
      </c>
      <c r="F991" s="50">
        <f t="shared" si="707"/>
        <v>2143</v>
      </c>
      <c r="G991" s="50">
        <f t="shared" si="707"/>
        <v>2139</v>
      </c>
      <c r="H991" s="50">
        <f t="shared" si="707"/>
        <v>2330</v>
      </c>
      <c r="I991" s="50">
        <f t="shared" si="707"/>
        <v>2285</v>
      </c>
      <c r="J991" s="50">
        <f t="shared" si="707"/>
        <v>2285</v>
      </c>
      <c r="K991" s="50">
        <f t="shared" si="707"/>
        <v>575</v>
      </c>
      <c r="L991" s="50">
        <f t="shared" si="707"/>
        <v>575</v>
      </c>
      <c r="M991" s="50">
        <f t="shared" si="707"/>
        <v>575</v>
      </c>
      <c r="N991" s="50">
        <f t="shared" si="707"/>
        <v>560</v>
      </c>
      <c r="O991" s="39">
        <f t="shared" si="688"/>
        <v>2285</v>
      </c>
      <c r="P991" s="39">
        <f t="shared" si="689"/>
        <v>0</v>
      </c>
      <c r="Q991" s="50">
        <f t="shared" ref="Q991" si="708">Q992+Q995</f>
        <v>2260</v>
      </c>
      <c r="R991" s="50">
        <f t="shared" si="707"/>
        <v>2260</v>
      </c>
      <c r="S991" s="50">
        <f t="shared" si="707"/>
        <v>2260</v>
      </c>
      <c r="T991" s="50">
        <f t="shared" si="707"/>
        <v>2260</v>
      </c>
      <c r="U991" s="50">
        <f t="shared" si="707"/>
        <v>2260</v>
      </c>
      <c r="V991" s="50">
        <f t="shared" si="707"/>
        <v>2260</v>
      </c>
    </row>
    <row r="992" spans="1:22" ht="15" customHeight="1">
      <c r="A992" s="56"/>
      <c r="B992" s="42" t="s">
        <v>398</v>
      </c>
      <c r="C992" s="43" t="s">
        <v>459</v>
      </c>
      <c r="D992" s="50">
        <f t="shared" ref="D992:V992" si="709">D993+D994</f>
        <v>2378</v>
      </c>
      <c r="E992" s="50">
        <f t="shared" si="709"/>
        <v>1750</v>
      </c>
      <c r="F992" s="50">
        <f t="shared" si="709"/>
        <v>2143</v>
      </c>
      <c r="G992" s="50">
        <f t="shared" si="709"/>
        <v>2139</v>
      </c>
      <c r="H992" s="50">
        <f t="shared" si="709"/>
        <v>2330</v>
      </c>
      <c r="I992" s="50">
        <f t="shared" si="709"/>
        <v>2285</v>
      </c>
      <c r="J992" s="50">
        <f t="shared" si="709"/>
        <v>2285</v>
      </c>
      <c r="K992" s="50">
        <f t="shared" si="709"/>
        <v>575</v>
      </c>
      <c r="L992" s="50">
        <f t="shared" si="709"/>
        <v>575</v>
      </c>
      <c r="M992" s="50">
        <f t="shared" si="709"/>
        <v>575</v>
      </c>
      <c r="N992" s="50">
        <f t="shared" si="709"/>
        <v>560</v>
      </c>
      <c r="O992" s="39">
        <f t="shared" si="688"/>
        <v>2285</v>
      </c>
      <c r="P992" s="39">
        <f t="shared" si="689"/>
        <v>0</v>
      </c>
      <c r="Q992" s="50">
        <f t="shared" ref="Q992" si="710">Q993+Q994</f>
        <v>2260</v>
      </c>
      <c r="R992" s="50">
        <f t="shared" si="709"/>
        <v>2260</v>
      </c>
      <c r="S992" s="50">
        <f t="shared" si="709"/>
        <v>2260</v>
      </c>
      <c r="T992" s="50">
        <f t="shared" si="709"/>
        <v>2260</v>
      </c>
      <c r="U992" s="50">
        <f t="shared" si="709"/>
        <v>2260</v>
      </c>
      <c r="V992" s="50">
        <f t="shared" si="709"/>
        <v>2260</v>
      </c>
    </row>
    <row r="993" spans="1:22" ht="15.75" customHeight="1">
      <c r="A993" s="56"/>
      <c r="B993" s="42" t="s">
        <v>246</v>
      </c>
      <c r="C993" s="43">
        <v>10</v>
      </c>
      <c r="D993" s="44">
        <v>1300</v>
      </c>
      <c r="E993" s="45">
        <v>1350</v>
      </c>
      <c r="F993" s="45">
        <v>1373</v>
      </c>
      <c r="G993" s="45">
        <v>1369</v>
      </c>
      <c r="H993" s="45">
        <v>1560</v>
      </c>
      <c r="I993" s="45">
        <v>1585</v>
      </c>
      <c r="J993" s="45">
        <v>1585</v>
      </c>
      <c r="K993" s="45">
        <v>400</v>
      </c>
      <c r="L993" s="45">
        <v>400</v>
      </c>
      <c r="M993" s="45">
        <v>400</v>
      </c>
      <c r="N993" s="45">
        <v>385</v>
      </c>
      <c r="O993" s="39">
        <f t="shared" si="688"/>
        <v>1585</v>
      </c>
      <c r="P993" s="39">
        <f t="shared" si="689"/>
        <v>0</v>
      </c>
      <c r="Q993" s="45">
        <v>1560</v>
      </c>
      <c r="R993" s="45">
        <v>1560</v>
      </c>
      <c r="S993" s="45">
        <v>1560</v>
      </c>
      <c r="T993" s="45">
        <v>1560</v>
      </c>
      <c r="U993" s="45">
        <v>1560</v>
      </c>
      <c r="V993" s="45">
        <v>1560</v>
      </c>
    </row>
    <row r="994" spans="1:22" ht="16.5" customHeight="1">
      <c r="A994" s="56"/>
      <c r="B994" s="42" t="s">
        <v>247</v>
      </c>
      <c r="C994" s="43">
        <v>20</v>
      </c>
      <c r="D994" s="44">
        <v>1078</v>
      </c>
      <c r="E994" s="45">
        <v>400</v>
      </c>
      <c r="F994" s="45">
        <v>770</v>
      </c>
      <c r="G994" s="45">
        <v>770</v>
      </c>
      <c r="H994" s="45">
        <v>770</v>
      </c>
      <c r="I994" s="45">
        <v>700</v>
      </c>
      <c r="J994" s="45">
        <v>700</v>
      </c>
      <c r="K994" s="45">
        <v>175</v>
      </c>
      <c r="L994" s="45">
        <v>175</v>
      </c>
      <c r="M994" s="45">
        <v>175</v>
      </c>
      <c r="N994" s="45">
        <v>175</v>
      </c>
      <c r="O994" s="39">
        <f t="shared" si="688"/>
        <v>700</v>
      </c>
      <c r="P994" s="39">
        <f t="shared" si="689"/>
        <v>0</v>
      </c>
      <c r="Q994" s="45">
        <v>700</v>
      </c>
      <c r="R994" s="45">
        <v>700</v>
      </c>
      <c r="S994" s="45">
        <v>700</v>
      </c>
      <c r="T994" s="45">
        <v>700</v>
      </c>
      <c r="U994" s="45">
        <v>700</v>
      </c>
      <c r="V994" s="45">
        <v>700</v>
      </c>
    </row>
    <row r="995" spans="1:22" ht="12.75" hidden="1" customHeight="1">
      <c r="A995" s="56"/>
      <c r="B995" s="41" t="s">
        <v>591</v>
      </c>
      <c r="C995" s="34">
        <v>85.01</v>
      </c>
      <c r="D995" s="44"/>
      <c r="E995" s="45"/>
      <c r="F995" s="45"/>
      <c r="G995" s="45"/>
      <c r="H995" s="45"/>
      <c r="I995" s="45"/>
      <c r="J995" s="45"/>
      <c r="K995" s="45"/>
      <c r="L995" s="45"/>
      <c r="M995" s="45"/>
      <c r="N995" s="45"/>
      <c r="O995" s="39">
        <f t="shared" si="688"/>
        <v>0</v>
      </c>
      <c r="P995" s="39">
        <f t="shared" si="689"/>
        <v>0</v>
      </c>
      <c r="Q995" s="45"/>
      <c r="R995" s="45"/>
      <c r="S995" s="45"/>
      <c r="T995" s="45"/>
      <c r="U995" s="45"/>
      <c r="V995" s="45"/>
    </row>
    <row r="996" spans="1:22" ht="15.75" customHeight="1">
      <c r="A996" s="56"/>
      <c r="B996" s="41" t="s">
        <v>257</v>
      </c>
      <c r="C996" s="43"/>
      <c r="D996" s="98">
        <f t="shared" ref="D996:V996" si="711">D997</f>
        <v>41</v>
      </c>
      <c r="E996" s="98">
        <f t="shared" si="711"/>
        <v>191</v>
      </c>
      <c r="F996" s="98">
        <f t="shared" si="711"/>
        <v>191</v>
      </c>
      <c r="G996" s="98">
        <f t="shared" si="711"/>
        <v>125</v>
      </c>
      <c r="H996" s="98">
        <f t="shared" si="711"/>
        <v>1090</v>
      </c>
      <c r="I996" s="98">
        <f t="shared" si="711"/>
        <v>0</v>
      </c>
      <c r="J996" s="98">
        <f t="shared" si="711"/>
        <v>0</v>
      </c>
      <c r="K996" s="98">
        <f t="shared" si="711"/>
        <v>0</v>
      </c>
      <c r="L996" s="98">
        <f t="shared" si="711"/>
        <v>0</v>
      </c>
      <c r="M996" s="98">
        <f t="shared" si="711"/>
        <v>0</v>
      </c>
      <c r="N996" s="98">
        <f t="shared" si="711"/>
        <v>0</v>
      </c>
      <c r="O996" s="39">
        <f t="shared" si="688"/>
        <v>0</v>
      </c>
      <c r="P996" s="39">
        <f t="shared" si="689"/>
        <v>0</v>
      </c>
      <c r="Q996" s="98">
        <f t="shared" si="711"/>
        <v>0</v>
      </c>
      <c r="R996" s="98">
        <f t="shared" si="711"/>
        <v>0</v>
      </c>
      <c r="S996" s="98">
        <f t="shared" si="711"/>
        <v>0</v>
      </c>
      <c r="T996" s="98">
        <f t="shared" si="711"/>
        <v>0</v>
      </c>
      <c r="U996" s="98">
        <f t="shared" si="711"/>
        <v>0</v>
      </c>
      <c r="V996" s="98">
        <f t="shared" si="711"/>
        <v>0</v>
      </c>
    </row>
    <row r="997" spans="1:22" ht="14.25">
      <c r="A997" s="56"/>
      <c r="B997" s="42" t="s">
        <v>263</v>
      </c>
      <c r="C997" s="43" t="s">
        <v>264</v>
      </c>
      <c r="D997" s="44">
        <v>41</v>
      </c>
      <c r="E997" s="45">
        <v>191</v>
      </c>
      <c r="F997" s="45">
        <v>191</v>
      </c>
      <c r="G997" s="45">
        <v>125</v>
      </c>
      <c r="H997" s="45">
        <v>1090</v>
      </c>
      <c r="I997" s="45">
        <v>0</v>
      </c>
      <c r="J997" s="45">
        <v>0</v>
      </c>
      <c r="K997" s="45">
        <v>0</v>
      </c>
      <c r="L997" s="45">
        <v>0</v>
      </c>
      <c r="M997" s="45">
        <v>0</v>
      </c>
      <c r="N997" s="45">
        <v>0</v>
      </c>
      <c r="O997" s="39">
        <f t="shared" si="688"/>
        <v>0</v>
      </c>
      <c r="P997" s="39">
        <f t="shared" si="689"/>
        <v>0</v>
      </c>
      <c r="Q997" s="45"/>
      <c r="R997" s="45"/>
      <c r="S997" s="45"/>
      <c r="T997" s="45"/>
      <c r="U997" s="45"/>
      <c r="V997" s="45"/>
    </row>
    <row r="998" spans="1:22" ht="24.75" customHeight="1">
      <c r="A998" s="56" t="s">
        <v>596</v>
      </c>
      <c r="B998" s="127" t="s">
        <v>597</v>
      </c>
      <c r="C998" s="114" t="s">
        <v>598</v>
      </c>
      <c r="D998" s="129">
        <f t="shared" ref="D998:V998" si="712">D999+D1006</f>
        <v>1746</v>
      </c>
      <c r="E998" s="129">
        <f t="shared" si="712"/>
        <v>4980</v>
      </c>
      <c r="F998" s="129">
        <f t="shared" si="712"/>
        <v>4980.5</v>
      </c>
      <c r="G998" s="129">
        <f t="shared" si="712"/>
        <v>4621</v>
      </c>
      <c r="H998" s="129">
        <f t="shared" si="712"/>
        <v>6300</v>
      </c>
      <c r="I998" s="129">
        <f t="shared" si="712"/>
        <v>5200</v>
      </c>
      <c r="J998" s="129">
        <f t="shared" si="712"/>
        <v>5200</v>
      </c>
      <c r="K998" s="129">
        <f t="shared" si="712"/>
        <v>1400</v>
      </c>
      <c r="L998" s="129">
        <f t="shared" si="712"/>
        <v>1300</v>
      </c>
      <c r="M998" s="129">
        <f t="shared" si="712"/>
        <v>1300</v>
      </c>
      <c r="N998" s="129">
        <f t="shared" si="712"/>
        <v>1200</v>
      </c>
      <c r="O998" s="39">
        <f t="shared" si="688"/>
        <v>5200</v>
      </c>
      <c r="P998" s="39">
        <f t="shared" si="689"/>
        <v>0</v>
      </c>
      <c r="Q998" s="129">
        <f t="shared" ref="Q998" si="713">Q999+Q1006</f>
        <v>5200</v>
      </c>
      <c r="R998" s="129">
        <f t="shared" si="712"/>
        <v>5200</v>
      </c>
      <c r="S998" s="129">
        <f t="shared" si="712"/>
        <v>5200</v>
      </c>
      <c r="T998" s="129">
        <f t="shared" si="712"/>
        <v>5200</v>
      </c>
      <c r="U998" s="129">
        <f t="shared" si="712"/>
        <v>5200</v>
      </c>
      <c r="V998" s="129">
        <f t="shared" si="712"/>
        <v>5200</v>
      </c>
    </row>
    <row r="999" spans="1:22" ht="14.25">
      <c r="A999" s="56"/>
      <c r="B999" s="41" t="s">
        <v>244</v>
      </c>
      <c r="C999" s="43"/>
      <c r="D999" s="98">
        <f>D1000+D1005</f>
        <v>1739</v>
      </c>
      <c r="E999" s="98">
        <f t="shared" ref="E999:V999" si="714">E1000+E1005</f>
        <v>4680</v>
      </c>
      <c r="F999" s="98">
        <f t="shared" si="714"/>
        <v>4680.5</v>
      </c>
      <c r="G999" s="98">
        <f t="shared" si="714"/>
        <v>4621</v>
      </c>
      <c r="H999" s="98">
        <f t="shared" si="714"/>
        <v>5300</v>
      </c>
      <c r="I999" s="98">
        <f t="shared" si="714"/>
        <v>5200</v>
      </c>
      <c r="J999" s="98">
        <f t="shared" si="714"/>
        <v>5200</v>
      </c>
      <c r="K999" s="98">
        <f t="shared" si="714"/>
        <v>1400</v>
      </c>
      <c r="L999" s="98">
        <f t="shared" si="714"/>
        <v>1300</v>
      </c>
      <c r="M999" s="98">
        <f t="shared" si="714"/>
        <v>1300</v>
      </c>
      <c r="N999" s="98">
        <f t="shared" si="714"/>
        <v>1200</v>
      </c>
      <c r="O999" s="39">
        <f t="shared" si="688"/>
        <v>5200</v>
      </c>
      <c r="P999" s="39">
        <f t="shared" si="689"/>
        <v>0</v>
      </c>
      <c r="Q999" s="98">
        <f t="shared" si="714"/>
        <v>5200</v>
      </c>
      <c r="R999" s="98">
        <f t="shared" si="714"/>
        <v>5200</v>
      </c>
      <c r="S999" s="98">
        <f t="shared" si="714"/>
        <v>5200</v>
      </c>
      <c r="T999" s="98">
        <f t="shared" si="714"/>
        <v>5200</v>
      </c>
      <c r="U999" s="98">
        <f t="shared" si="714"/>
        <v>5200</v>
      </c>
      <c r="V999" s="98">
        <f t="shared" si="714"/>
        <v>5200</v>
      </c>
    </row>
    <row r="1000" spans="1:22" ht="14.25">
      <c r="A1000" s="56"/>
      <c r="B1000" s="42" t="s">
        <v>245</v>
      </c>
      <c r="C1000" s="43">
        <v>1</v>
      </c>
      <c r="D1000" s="50">
        <f t="shared" ref="D1000:V1000" si="715">D1001</f>
        <v>1745</v>
      </c>
      <c r="E1000" s="50">
        <f t="shared" si="715"/>
        <v>4680</v>
      </c>
      <c r="F1000" s="50">
        <f t="shared" si="715"/>
        <v>4680.5</v>
      </c>
      <c r="G1000" s="50">
        <f t="shared" si="715"/>
        <v>4621</v>
      </c>
      <c r="H1000" s="50">
        <f t="shared" si="715"/>
        <v>5300</v>
      </c>
      <c r="I1000" s="50">
        <f t="shared" si="715"/>
        <v>5200</v>
      </c>
      <c r="J1000" s="50">
        <f t="shared" si="715"/>
        <v>5200</v>
      </c>
      <c r="K1000" s="50">
        <f t="shared" si="715"/>
        <v>1400</v>
      </c>
      <c r="L1000" s="50">
        <f t="shared" si="715"/>
        <v>1300</v>
      </c>
      <c r="M1000" s="50">
        <f t="shared" si="715"/>
        <v>1300</v>
      </c>
      <c r="N1000" s="50">
        <f t="shared" si="715"/>
        <v>1200</v>
      </c>
      <c r="O1000" s="39">
        <f t="shared" si="688"/>
        <v>5200</v>
      </c>
      <c r="P1000" s="39">
        <f t="shared" si="689"/>
        <v>0</v>
      </c>
      <c r="Q1000" s="50">
        <f t="shared" si="715"/>
        <v>5200</v>
      </c>
      <c r="R1000" s="50">
        <f t="shared" si="715"/>
        <v>5200</v>
      </c>
      <c r="S1000" s="50">
        <f t="shared" si="715"/>
        <v>5200</v>
      </c>
      <c r="T1000" s="50">
        <f t="shared" si="715"/>
        <v>5200</v>
      </c>
      <c r="U1000" s="50">
        <f t="shared" si="715"/>
        <v>5200</v>
      </c>
      <c r="V1000" s="50">
        <f t="shared" si="715"/>
        <v>5200</v>
      </c>
    </row>
    <row r="1001" spans="1:22" ht="14.25">
      <c r="A1001" s="56"/>
      <c r="B1001" s="42" t="s">
        <v>398</v>
      </c>
      <c r="C1001" s="43" t="s">
        <v>459</v>
      </c>
      <c r="D1001" s="50">
        <f t="shared" ref="D1001:V1001" si="716">D1002+D1003+D1004</f>
        <v>1745</v>
      </c>
      <c r="E1001" s="50">
        <f t="shared" si="716"/>
        <v>4680</v>
      </c>
      <c r="F1001" s="50">
        <f t="shared" si="716"/>
        <v>4680.5</v>
      </c>
      <c r="G1001" s="50">
        <f t="shared" si="716"/>
        <v>4621</v>
      </c>
      <c r="H1001" s="50">
        <f t="shared" si="716"/>
        <v>5300</v>
      </c>
      <c r="I1001" s="50">
        <f t="shared" si="716"/>
        <v>5200</v>
      </c>
      <c r="J1001" s="50">
        <f t="shared" si="716"/>
        <v>5200</v>
      </c>
      <c r="K1001" s="50">
        <f t="shared" si="716"/>
        <v>1400</v>
      </c>
      <c r="L1001" s="50">
        <f t="shared" si="716"/>
        <v>1300</v>
      </c>
      <c r="M1001" s="50">
        <f t="shared" si="716"/>
        <v>1300</v>
      </c>
      <c r="N1001" s="50">
        <f t="shared" si="716"/>
        <v>1200</v>
      </c>
      <c r="O1001" s="39">
        <f t="shared" si="688"/>
        <v>5200</v>
      </c>
      <c r="P1001" s="39">
        <f t="shared" si="689"/>
        <v>0</v>
      </c>
      <c r="Q1001" s="50">
        <f t="shared" ref="Q1001" si="717">Q1002+Q1003+Q1004</f>
        <v>5200</v>
      </c>
      <c r="R1001" s="50">
        <f t="shared" si="716"/>
        <v>5200</v>
      </c>
      <c r="S1001" s="50">
        <f t="shared" si="716"/>
        <v>5200</v>
      </c>
      <c r="T1001" s="50">
        <f t="shared" si="716"/>
        <v>5200</v>
      </c>
      <c r="U1001" s="50">
        <f t="shared" si="716"/>
        <v>5200</v>
      </c>
      <c r="V1001" s="50">
        <f t="shared" si="716"/>
        <v>5200</v>
      </c>
    </row>
    <row r="1002" spans="1:22" ht="15.75" customHeight="1">
      <c r="A1002" s="56"/>
      <c r="B1002" s="42" t="s">
        <v>246</v>
      </c>
      <c r="C1002" s="43">
        <v>10</v>
      </c>
      <c r="D1002" s="44">
        <v>393</v>
      </c>
      <c r="E1002" s="45">
        <v>4000</v>
      </c>
      <c r="F1002" s="45">
        <v>3990</v>
      </c>
      <c r="G1002" s="45">
        <v>3942</v>
      </c>
      <c r="H1002" s="45">
        <v>4400</v>
      </c>
      <c r="I1002" s="45">
        <v>4400</v>
      </c>
      <c r="J1002" s="45">
        <v>4400</v>
      </c>
      <c r="K1002" s="45">
        <v>1200</v>
      </c>
      <c r="L1002" s="45">
        <v>1100</v>
      </c>
      <c r="M1002" s="45">
        <v>1100</v>
      </c>
      <c r="N1002" s="45">
        <v>1000</v>
      </c>
      <c r="O1002" s="39">
        <f t="shared" si="688"/>
        <v>4400</v>
      </c>
      <c r="P1002" s="39">
        <f t="shared" si="689"/>
        <v>0</v>
      </c>
      <c r="Q1002" s="45">
        <v>4400</v>
      </c>
      <c r="R1002" s="45">
        <v>4400</v>
      </c>
      <c r="S1002" s="45">
        <v>4400</v>
      </c>
      <c r="T1002" s="45">
        <v>4400</v>
      </c>
      <c r="U1002" s="45">
        <v>4400</v>
      </c>
      <c r="V1002" s="45">
        <v>4400</v>
      </c>
    </row>
    <row r="1003" spans="1:22" ht="15" customHeight="1">
      <c r="A1003" s="56"/>
      <c r="B1003" s="42" t="s">
        <v>247</v>
      </c>
      <c r="C1003" s="43">
        <v>20</v>
      </c>
      <c r="D1003" s="44">
        <v>1275</v>
      </c>
      <c r="E1003" s="45">
        <v>600</v>
      </c>
      <c r="F1003" s="45">
        <v>599</v>
      </c>
      <c r="G1003" s="45">
        <v>588</v>
      </c>
      <c r="H1003" s="45">
        <v>800</v>
      </c>
      <c r="I1003" s="45">
        <v>700</v>
      </c>
      <c r="J1003" s="45">
        <v>700</v>
      </c>
      <c r="K1003" s="45">
        <v>175</v>
      </c>
      <c r="L1003" s="45">
        <v>175</v>
      </c>
      <c r="M1003" s="45">
        <v>175</v>
      </c>
      <c r="N1003" s="45">
        <v>175</v>
      </c>
      <c r="O1003" s="39">
        <f t="shared" si="688"/>
        <v>700</v>
      </c>
      <c r="P1003" s="39">
        <f t="shared" si="689"/>
        <v>0</v>
      </c>
      <c r="Q1003" s="45">
        <v>700</v>
      </c>
      <c r="R1003" s="45">
        <v>700</v>
      </c>
      <c r="S1003" s="45">
        <v>700</v>
      </c>
      <c r="T1003" s="45">
        <v>700</v>
      </c>
      <c r="U1003" s="45">
        <v>700</v>
      </c>
      <c r="V1003" s="45">
        <v>700</v>
      </c>
    </row>
    <row r="1004" spans="1:22" ht="13.5" customHeight="1">
      <c r="A1004" s="56"/>
      <c r="B1004" s="42" t="s">
        <v>504</v>
      </c>
      <c r="C1004" s="43">
        <v>59</v>
      </c>
      <c r="D1004" s="44">
        <v>77</v>
      </c>
      <c r="E1004" s="45">
        <v>80</v>
      </c>
      <c r="F1004" s="45">
        <v>91.5</v>
      </c>
      <c r="G1004" s="45">
        <v>91</v>
      </c>
      <c r="H1004" s="45">
        <v>100</v>
      </c>
      <c r="I1004" s="45">
        <v>100</v>
      </c>
      <c r="J1004" s="45">
        <v>100</v>
      </c>
      <c r="K1004" s="45">
        <v>25</v>
      </c>
      <c r="L1004" s="45">
        <v>25</v>
      </c>
      <c r="M1004" s="45">
        <v>25</v>
      </c>
      <c r="N1004" s="45">
        <v>25</v>
      </c>
      <c r="O1004" s="39">
        <f t="shared" si="688"/>
        <v>100</v>
      </c>
      <c r="P1004" s="39">
        <f t="shared" si="689"/>
        <v>0</v>
      </c>
      <c r="Q1004" s="45">
        <v>100</v>
      </c>
      <c r="R1004" s="45">
        <v>100</v>
      </c>
      <c r="S1004" s="45">
        <v>100</v>
      </c>
      <c r="T1004" s="45">
        <v>100</v>
      </c>
      <c r="U1004" s="45">
        <v>100</v>
      </c>
      <c r="V1004" s="45">
        <v>100</v>
      </c>
    </row>
    <row r="1005" spans="1:22" ht="13.5" hidden="1" customHeight="1">
      <c r="A1005" s="56"/>
      <c r="B1005" s="41" t="s">
        <v>591</v>
      </c>
      <c r="C1005" s="34">
        <v>85.01</v>
      </c>
      <c r="D1005" s="44">
        <v>-6</v>
      </c>
      <c r="E1005" s="45"/>
      <c r="F1005" s="45">
        <v>0</v>
      </c>
      <c r="G1005" s="45">
        <v>0</v>
      </c>
      <c r="H1005" s="45"/>
      <c r="I1005" s="45"/>
      <c r="J1005" s="45"/>
      <c r="K1005" s="45"/>
      <c r="L1005" s="45"/>
      <c r="M1005" s="45"/>
      <c r="N1005" s="45"/>
      <c r="O1005" s="39">
        <f t="shared" si="688"/>
        <v>0</v>
      </c>
      <c r="P1005" s="39">
        <f t="shared" si="689"/>
        <v>0</v>
      </c>
      <c r="Q1005" s="45"/>
      <c r="R1005" s="45"/>
      <c r="S1005" s="45"/>
      <c r="T1005" s="45"/>
      <c r="U1005" s="45"/>
      <c r="V1005" s="45"/>
    </row>
    <row r="1006" spans="1:22" ht="13.5" customHeight="1">
      <c r="A1006" s="56"/>
      <c r="B1006" s="41" t="s">
        <v>257</v>
      </c>
      <c r="C1006" s="43"/>
      <c r="D1006" s="98">
        <f t="shared" ref="D1006:V1006" si="718">D1007</f>
        <v>7</v>
      </c>
      <c r="E1006" s="98">
        <f t="shared" si="718"/>
        <v>300</v>
      </c>
      <c r="F1006" s="98">
        <f t="shared" si="718"/>
        <v>300</v>
      </c>
      <c r="G1006" s="98">
        <f t="shared" si="718"/>
        <v>0</v>
      </c>
      <c r="H1006" s="98">
        <f t="shared" si="718"/>
        <v>1000</v>
      </c>
      <c r="I1006" s="98">
        <f t="shared" si="718"/>
        <v>0</v>
      </c>
      <c r="J1006" s="98">
        <f t="shared" si="718"/>
        <v>0</v>
      </c>
      <c r="K1006" s="98">
        <f t="shared" si="718"/>
        <v>0</v>
      </c>
      <c r="L1006" s="98">
        <f t="shared" si="718"/>
        <v>0</v>
      </c>
      <c r="M1006" s="98">
        <f t="shared" si="718"/>
        <v>0</v>
      </c>
      <c r="N1006" s="98">
        <f t="shared" si="718"/>
        <v>0</v>
      </c>
      <c r="O1006" s="39">
        <f t="shared" si="688"/>
        <v>0</v>
      </c>
      <c r="P1006" s="39">
        <f t="shared" si="689"/>
        <v>0</v>
      </c>
      <c r="Q1006" s="98">
        <f t="shared" si="718"/>
        <v>0</v>
      </c>
      <c r="R1006" s="98">
        <f t="shared" si="718"/>
        <v>0</v>
      </c>
      <c r="S1006" s="98">
        <f t="shared" si="718"/>
        <v>0</v>
      </c>
      <c r="T1006" s="98">
        <f t="shared" si="718"/>
        <v>0</v>
      </c>
      <c r="U1006" s="98">
        <f t="shared" si="718"/>
        <v>0</v>
      </c>
      <c r="V1006" s="98">
        <f t="shared" si="718"/>
        <v>0</v>
      </c>
    </row>
    <row r="1007" spans="1:22" ht="18.75" customHeight="1">
      <c r="A1007" s="56"/>
      <c r="B1007" s="42" t="s">
        <v>263</v>
      </c>
      <c r="C1007" s="43" t="s">
        <v>264</v>
      </c>
      <c r="D1007" s="44">
        <v>7</v>
      </c>
      <c r="E1007" s="45">
        <v>300</v>
      </c>
      <c r="F1007" s="45">
        <v>300</v>
      </c>
      <c r="G1007" s="45">
        <v>0</v>
      </c>
      <c r="H1007" s="45">
        <v>1000</v>
      </c>
      <c r="I1007" s="45">
        <v>0</v>
      </c>
      <c r="J1007" s="45">
        <v>0</v>
      </c>
      <c r="K1007" s="45">
        <v>0</v>
      </c>
      <c r="L1007" s="45">
        <v>0</v>
      </c>
      <c r="M1007" s="45">
        <v>0</v>
      </c>
      <c r="N1007" s="45">
        <v>0</v>
      </c>
      <c r="O1007" s="39">
        <f t="shared" si="688"/>
        <v>0</v>
      </c>
      <c r="P1007" s="39">
        <f t="shared" si="689"/>
        <v>0</v>
      </c>
      <c r="Q1007" s="45"/>
      <c r="R1007" s="45"/>
      <c r="S1007" s="45"/>
      <c r="T1007" s="45"/>
      <c r="U1007" s="45"/>
      <c r="V1007" s="45"/>
    </row>
    <row r="1008" spans="1:22" ht="24" customHeight="1">
      <c r="A1008" s="56" t="s">
        <v>599</v>
      </c>
      <c r="B1008" s="127" t="s">
        <v>600</v>
      </c>
      <c r="C1008" s="114" t="s">
        <v>598</v>
      </c>
      <c r="D1008" s="129">
        <f t="shared" ref="D1008:V1008" si="719">D1009+D1015</f>
        <v>2059</v>
      </c>
      <c r="E1008" s="129">
        <f t="shared" si="719"/>
        <v>1915</v>
      </c>
      <c r="F1008" s="129">
        <f t="shared" si="719"/>
        <v>1945</v>
      </c>
      <c r="G1008" s="129">
        <f t="shared" si="719"/>
        <v>1816</v>
      </c>
      <c r="H1008" s="129">
        <f t="shared" si="719"/>
        <v>2381</v>
      </c>
      <c r="I1008" s="129">
        <f t="shared" si="719"/>
        <v>2055</v>
      </c>
      <c r="J1008" s="129">
        <f t="shared" si="719"/>
        <v>2055</v>
      </c>
      <c r="K1008" s="129">
        <f t="shared" si="719"/>
        <v>520</v>
      </c>
      <c r="L1008" s="129">
        <f t="shared" si="719"/>
        <v>520</v>
      </c>
      <c r="M1008" s="129">
        <f t="shared" si="719"/>
        <v>520</v>
      </c>
      <c r="N1008" s="129">
        <f t="shared" si="719"/>
        <v>495</v>
      </c>
      <c r="O1008" s="39">
        <f t="shared" si="688"/>
        <v>2055</v>
      </c>
      <c r="P1008" s="39">
        <f t="shared" si="689"/>
        <v>0</v>
      </c>
      <c r="Q1008" s="129">
        <f t="shared" ref="Q1008" si="720">Q1009+Q1015</f>
        <v>2055</v>
      </c>
      <c r="R1008" s="129">
        <f t="shared" si="719"/>
        <v>2055</v>
      </c>
      <c r="S1008" s="129">
        <f t="shared" si="719"/>
        <v>2055</v>
      </c>
      <c r="T1008" s="129">
        <f t="shared" si="719"/>
        <v>2055</v>
      </c>
      <c r="U1008" s="129">
        <f t="shared" si="719"/>
        <v>2055</v>
      </c>
      <c r="V1008" s="129">
        <f t="shared" si="719"/>
        <v>2055</v>
      </c>
    </row>
    <row r="1009" spans="1:22" ht="15" customHeight="1">
      <c r="A1009" s="56"/>
      <c r="B1009" s="41" t="s">
        <v>244</v>
      </c>
      <c r="C1009" s="43"/>
      <c r="D1009" s="50">
        <f t="shared" ref="D1009:V1010" si="721">D1010</f>
        <v>2059</v>
      </c>
      <c r="E1009" s="50">
        <f t="shared" si="721"/>
        <v>1915</v>
      </c>
      <c r="F1009" s="50">
        <f t="shared" si="721"/>
        <v>1945</v>
      </c>
      <c r="G1009" s="50">
        <f t="shared" si="721"/>
        <v>1816</v>
      </c>
      <c r="H1009" s="50">
        <f t="shared" si="721"/>
        <v>2381</v>
      </c>
      <c r="I1009" s="50">
        <f t="shared" si="721"/>
        <v>2055</v>
      </c>
      <c r="J1009" s="50">
        <f t="shared" si="721"/>
        <v>2055</v>
      </c>
      <c r="K1009" s="50">
        <f t="shared" si="721"/>
        <v>520</v>
      </c>
      <c r="L1009" s="50">
        <f t="shared" si="721"/>
        <v>520</v>
      </c>
      <c r="M1009" s="50">
        <f t="shared" si="721"/>
        <v>520</v>
      </c>
      <c r="N1009" s="50">
        <f t="shared" si="721"/>
        <v>495</v>
      </c>
      <c r="O1009" s="39">
        <f t="shared" si="688"/>
        <v>2055</v>
      </c>
      <c r="P1009" s="39">
        <f t="shared" si="689"/>
        <v>0</v>
      </c>
      <c r="Q1009" s="50">
        <f t="shared" si="721"/>
        <v>2055</v>
      </c>
      <c r="R1009" s="50">
        <f t="shared" si="721"/>
        <v>2055</v>
      </c>
      <c r="S1009" s="50">
        <f t="shared" si="721"/>
        <v>2055</v>
      </c>
      <c r="T1009" s="50">
        <f t="shared" si="721"/>
        <v>2055</v>
      </c>
      <c r="U1009" s="50">
        <f t="shared" si="721"/>
        <v>2055</v>
      </c>
      <c r="V1009" s="50">
        <f t="shared" si="721"/>
        <v>2055</v>
      </c>
    </row>
    <row r="1010" spans="1:22" ht="15" customHeight="1">
      <c r="A1010" s="56"/>
      <c r="B1010" s="42" t="s">
        <v>245</v>
      </c>
      <c r="C1010" s="43">
        <v>1</v>
      </c>
      <c r="D1010" s="50">
        <f t="shared" si="721"/>
        <v>2059</v>
      </c>
      <c r="E1010" s="50">
        <f t="shared" si="721"/>
        <v>1915</v>
      </c>
      <c r="F1010" s="50">
        <f t="shared" si="721"/>
        <v>1945</v>
      </c>
      <c r="G1010" s="50">
        <f t="shared" si="721"/>
        <v>1816</v>
      </c>
      <c r="H1010" s="50">
        <f t="shared" si="721"/>
        <v>2381</v>
      </c>
      <c r="I1010" s="50">
        <f t="shared" si="721"/>
        <v>2055</v>
      </c>
      <c r="J1010" s="50">
        <f t="shared" si="721"/>
        <v>2055</v>
      </c>
      <c r="K1010" s="50">
        <f t="shared" si="721"/>
        <v>520</v>
      </c>
      <c r="L1010" s="50">
        <f t="shared" si="721"/>
        <v>520</v>
      </c>
      <c r="M1010" s="50">
        <f t="shared" si="721"/>
        <v>520</v>
      </c>
      <c r="N1010" s="50">
        <f t="shared" si="721"/>
        <v>495</v>
      </c>
      <c r="O1010" s="39">
        <f t="shared" si="688"/>
        <v>2055</v>
      </c>
      <c r="P1010" s="39">
        <f t="shared" si="689"/>
        <v>0</v>
      </c>
      <c r="Q1010" s="50">
        <f t="shared" si="721"/>
        <v>2055</v>
      </c>
      <c r="R1010" s="50">
        <f t="shared" si="721"/>
        <v>2055</v>
      </c>
      <c r="S1010" s="50">
        <f t="shared" si="721"/>
        <v>2055</v>
      </c>
      <c r="T1010" s="50">
        <f t="shared" si="721"/>
        <v>2055</v>
      </c>
      <c r="U1010" s="50">
        <f t="shared" si="721"/>
        <v>2055</v>
      </c>
      <c r="V1010" s="50">
        <f t="shared" si="721"/>
        <v>2055</v>
      </c>
    </row>
    <row r="1011" spans="1:22" ht="15" customHeight="1">
      <c r="A1011" s="56"/>
      <c r="B1011" s="42" t="s">
        <v>398</v>
      </c>
      <c r="C1011" s="43" t="s">
        <v>459</v>
      </c>
      <c r="D1011" s="50">
        <f t="shared" ref="D1011:V1011" si="722">D1012+D1013</f>
        <v>2059</v>
      </c>
      <c r="E1011" s="50">
        <f t="shared" si="722"/>
        <v>1915</v>
      </c>
      <c r="F1011" s="50">
        <f t="shared" si="722"/>
        <v>1945</v>
      </c>
      <c r="G1011" s="50">
        <f t="shared" si="722"/>
        <v>1816</v>
      </c>
      <c r="H1011" s="50">
        <f t="shared" si="722"/>
        <v>2381</v>
      </c>
      <c r="I1011" s="50">
        <f t="shared" si="722"/>
        <v>2055</v>
      </c>
      <c r="J1011" s="50">
        <f t="shared" si="722"/>
        <v>2055</v>
      </c>
      <c r="K1011" s="50">
        <f t="shared" si="722"/>
        <v>520</v>
      </c>
      <c r="L1011" s="50">
        <f t="shared" si="722"/>
        <v>520</v>
      </c>
      <c r="M1011" s="50">
        <f t="shared" si="722"/>
        <v>520</v>
      </c>
      <c r="N1011" s="50">
        <f t="shared" si="722"/>
        <v>495</v>
      </c>
      <c r="O1011" s="39">
        <f t="shared" si="688"/>
        <v>2055</v>
      </c>
      <c r="P1011" s="39">
        <f t="shared" si="689"/>
        <v>0</v>
      </c>
      <c r="Q1011" s="50">
        <f t="shared" ref="Q1011" si="723">Q1012+Q1013</f>
        <v>2055</v>
      </c>
      <c r="R1011" s="50">
        <f t="shared" si="722"/>
        <v>2055</v>
      </c>
      <c r="S1011" s="50">
        <f t="shared" si="722"/>
        <v>2055</v>
      </c>
      <c r="T1011" s="50">
        <f t="shared" si="722"/>
        <v>2055</v>
      </c>
      <c r="U1011" s="50">
        <f t="shared" si="722"/>
        <v>2055</v>
      </c>
      <c r="V1011" s="50">
        <f t="shared" si="722"/>
        <v>2055</v>
      </c>
    </row>
    <row r="1012" spans="1:22" ht="15" customHeight="1">
      <c r="A1012" s="56"/>
      <c r="B1012" s="42" t="s">
        <v>246</v>
      </c>
      <c r="C1012" s="43">
        <v>10</v>
      </c>
      <c r="D1012" s="44">
        <v>1259</v>
      </c>
      <c r="E1012" s="45">
        <v>1455</v>
      </c>
      <c r="F1012" s="45">
        <v>1455</v>
      </c>
      <c r="G1012" s="45">
        <v>1326</v>
      </c>
      <c r="H1012" s="45">
        <v>1455</v>
      </c>
      <c r="I1012" s="45">
        <v>1455</v>
      </c>
      <c r="J1012" s="45">
        <v>1455</v>
      </c>
      <c r="K1012" s="45">
        <v>370</v>
      </c>
      <c r="L1012" s="45">
        <v>370</v>
      </c>
      <c r="M1012" s="45">
        <v>370</v>
      </c>
      <c r="N1012" s="45">
        <v>345</v>
      </c>
      <c r="O1012" s="39">
        <f t="shared" si="688"/>
        <v>1455</v>
      </c>
      <c r="P1012" s="39">
        <f t="shared" si="689"/>
        <v>0</v>
      </c>
      <c r="Q1012" s="45">
        <v>1455</v>
      </c>
      <c r="R1012" s="45">
        <v>1455</v>
      </c>
      <c r="S1012" s="45">
        <v>1455</v>
      </c>
      <c r="T1012" s="45">
        <v>1455</v>
      </c>
      <c r="U1012" s="45">
        <v>1455</v>
      </c>
      <c r="V1012" s="45">
        <v>1455</v>
      </c>
    </row>
    <row r="1013" spans="1:22" ht="15" customHeight="1">
      <c r="A1013" s="56"/>
      <c r="B1013" s="42" t="s">
        <v>247</v>
      </c>
      <c r="C1013" s="43">
        <v>20</v>
      </c>
      <c r="D1013" s="44">
        <v>800</v>
      </c>
      <c r="E1013" s="45">
        <v>460</v>
      </c>
      <c r="F1013" s="45">
        <v>490</v>
      </c>
      <c r="G1013" s="45">
        <v>490</v>
      </c>
      <c r="H1013" s="45">
        <v>926</v>
      </c>
      <c r="I1013" s="45">
        <v>600</v>
      </c>
      <c r="J1013" s="45">
        <v>600</v>
      </c>
      <c r="K1013" s="45">
        <v>150</v>
      </c>
      <c r="L1013" s="45">
        <v>150</v>
      </c>
      <c r="M1013" s="45">
        <v>150</v>
      </c>
      <c r="N1013" s="45">
        <v>150</v>
      </c>
      <c r="O1013" s="39">
        <f t="shared" si="688"/>
        <v>600</v>
      </c>
      <c r="P1013" s="39">
        <f t="shared" si="689"/>
        <v>0</v>
      </c>
      <c r="Q1013" s="45">
        <v>600</v>
      </c>
      <c r="R1013" s="45">
        <v>600</v>
      </c>
      <c r="S1013" s="45">
        <v>600</v>
      </c>
      <c r="T1013" s="45">
        <v>600</v>
      </c>
      <c r="U1013" s="45">
        <v>600</v>
      </c>
      <c r="V1013" s="45">
        <v>600</v>
      </c>
    </row>
    <row r="1014" spans="1:22" ht="0.75" customHeight="1">
      <c r="A1014" s="56"/>
      <c r="B1014" s="41" t="s">
        <v>591</v>
      </c>
      <c r="C1014" s="34">
        <v>85.01</v>
      </c>
      <c r="D1014" s="44"/>
      <c r="E1014" s="45"/>
      <c r="F1014" s="45"/>
      <c r="G1014" s="45"/>
      <c r="H1014" s="45"/>
      <c r="I1014" s="45"/>
      <c r="J1014" s="45"/>
      <c r="K1014" s="45"/>
      <c r="L1014" s="45"/>
      <c r="M1014" s="45"/>
      <c r="N1014" s="45"/>
      <c r="O1014" s="39">
        <f t="shared" si="688"/>
        <v>0</v>
      </c>
      <c r="P1014" s="39">
        <f t="shared" si="689"/>
        <v>0</v>
      </c>
      <c r="Q1014" s="45"/>
      <c r="R1014" s="45"/>
      <c r="S1014" s="45"/>
      <c r="T1014" s="45"/>
      <c r="U1014" s="45"/>
      <c r="V1014" s="45"/>
    </row>
    <row r="1015" spans="1:22" ht="15" hidden="1" customHeight="1">
      <c r="A1015" s="56"/>
      <c r="B1015" s="41" t="s">
        <v>257</v>
      </c>
      <c r="C1015" s="43"/>
      <c r="D1015" s="44"/>
      <c r="E1015" s="98">
        <f t="shared" ref="E1015" si="724">E1016</f>
        <v>0</v>
      </c>
      <c r="F1015" s="45"/>
      <c r="G1015" s="45"/>
      <c r="H1015" s="45"/>
      <c r="I1015" s="45"/>
      <c r="J1015" s="45"/>
      <c r="K1015" s="45"/>
      <c r="L1015" s="45"/>
      <c r="M1015" s="45"/>
      <c r="N1015" s="45"/>
      <c r="O1015" s="39">
        <f t="shared" si="688"/>
        <v>0</v>
      </c>
      <c r="P1015" s="39">
        <f t="shared" si="689"/>
        <v>0</v>
      </c>
      <c r="Q1015" s="45"/>
      <c r="R1015" s="45"/>
      <c r="S1015" s="45"/>
      <c r="T1015" s="45"/>
      <c r="U1015" s="45"/>
      <c r="V1015" s="45"/>
    </row>
    <row r="1016" spans="1:22" ht="15" hidden="1" customHeight="1">
      <c r="A1016" s="56"/>
      <c r="B1016" s="42" t="s">
        <v>263</v>
      </c>
      <c r="C1016" s="43" t="s">
        <v>264</v>
      </c>
      <c r="D1016" s="44"/>
      <c r="E1016" s="45">
        <v>0</v>
      </c>
      <c r="F1016" s="45"/>
      <c r="G1016" s="45"/>
      <c r="H1016" s="45"/>
      <c r="I1016" s="45"/>
      <c r="J1016" s="45"/>
      <c r="K1016" s="45"/>
      <c r="L1016" s="45"/>
      <c r="M1016" s="45"/>
      <c r="N1016" s="45"/>
      <c r="O1016" s="39">
        <f t="shared" si="688"/>
        <v>0</v>
      </c>
      <c r="P1016" s="39">
        <f t="shared" si="689"/>
        <v>0</v>
      </c>
      <c r="Q1016" s="45"/>
      <c r="R1016" s="45"/>
      <c r="S1016" s="45"/>
      <c r="T1016" s="45"/>
      <c r="U1016" s="45"/>
      <c r="V1016" s="45"/>
    </row>
    <row r="1017" spans="1:22" ht="31.5" customHeight="1">
      <c r="A1017" s="56" t="s">
        <v>601</v>
      </c>
      <c r="B1017" s="127" t="s">
        <v>602</v>
      </c>
      <c r="C1017" s="114" t="s">
        <v>598</v>
      </c>
      <c r="D1017" s="129">
        <f t="shared" ref="D1017:V1017" si="725">D1018+D1023</f>
        <v>2046</v>
      </c>
      <c r="E1017" s="129">
        <f t="shared" si="725"/>
        <v>1925</v>
      </c>
      <c r="F1017" s="129">
        <f t="shared" si="725"/>
        <v>1917</v>
      </c>
      <c r="G1017" s="129">
        <f t="shared" si="725"/>
        <v>1844</v>
      </c>
      <c r="H1017" s="129">
        <f t="shared" si="725"/>
        <v>2440</v>
      </c>
      <c r="I1017" s="129">
        <f t="shared" si="725"/>
        <v>2200</v>
      </c>
      <c r="J1017" s="129">
        <f t="shared" si="725"/>
        <v>2200</v>
      </c>
      <c r="K1017" s="129">
        <f t="shared" si="725"/>
        <v>565</v>
      </c>
      <c r="L1017" s="129">
        <f t="shared" si="725"/>
        <v>545</v>
      </c>
      <c r="M1017" s="129">
        <f t="shared" si="725"/>
        <v>545</v>
      </c>
      <c r="N1017" s="129">
        <f t="shared" si="725"/>
        <v>545</v>
      </c>
      <c r="O1017" s="39">
        <f t="shared" si="688"/>
        <v>2200</v>
      </c>
      <c r="P1017" s="39">
        <f t="shared" si="689"/>
        <v>0</v>
      </c>
      <c r="Q1017" s="129">
        <f t="shared" ref="Q1017" si="726">Q1018+Q1023</f>
        <v>2200</v>
      </c>
      <c r="R1017" s="129">
        <f t="shared" si="725"/>
        <v>2200</v>
      </c>
      <c r="S1017" s="129">
        <f t="shared" si="725"/>
        <v>2200</v>
      </c>
      <c r="T1017" s="129">
        <f t="shared" si="725"/>
        <v>2200</v>
      </c>
      <c r="U1017" s="129">
        <f t="shared" si="725"/>
        <v>2200</v>
      </c>
      <c r="V1017" s="129">
        <f t="shared" si="725"/>
        <v>2200</v>
      </c>
    </row>
    <row r="1018" spans="1:22" ht="15" customHeight="1">
      <c r="A1018" s="56"/>
      <c r="B1018" s="41" t="s">
        <v>244</v>
      </c>
      <c r="C1018" s="43"/>
      <c r="D1018" s="98">
        <f t="shared" ref="D1018:V1019" si="727">D1019</f>
        <v>2046</v>
      </c>
      <c r="E1018" s="98">
        <f t="shared" si="727"/>
        <v>1925</v>
      </c>
      <c r="F1018" s="98">
        <f t="shared" si="727"/>
        <v>1917</v>
      </c>
      <c r="G1018" s="98">
        <f t="shared" si="727"/>
        <v>1844</v>
      </c>
      <c r="H1018" s="98">
        <f t="shared" si="727"/>
        <v>2440</v>
      </c>
      <c r="I1018" s="98">
        <f t="shared" si="727"/>
        <v>2200</v>
      </c>
      <c r="J1018" s="98">
        <f t="shared" si="727"/>
        <v>2200</v>
      </c>
      <c r="K1018" s="98">
        <f t="shared" si="727"/>
        <v>565</v>
      </c>
      <c r="L1018" s="98">
        <f t="shared" si="727"/>
        <v>545</v>
      </c>
      <c r="M1018" s="98">
        <f t="shared" si="727"/>
        <v>545</v>
      </c>
      <c r="N1018" s="98">
        <f t="shared" si="727"/>
        <v>545</v>
      </c>
      <c r="O1018" s="39">
        <f t="shared" si="688"/>
        <v>2200</v>
      </c>
      <c r="P1018" s="39">
        <f t="shared" si="689"/>
        <v>0</v>
      </c>
      <c r="Q1018" s="98">
        <f t="shared" si="727"/>
        <v>2200</v>
      </c>
      <c r="R1018" s="98">
        <f t="shared" si="727"/>
        <v>2200</v>
      </c>
      <c r="S1018" s="98">
        <f t="shared" si="727"/>
        <v>2200</v>
      </c>
      <c r="T1018" s="98">
        <f t="shared" si="727"/>
        <v>2200</v>
      </c>
      <c r="U1018" s="98">
        <f t="shared" si="727"/>
        <v>2200</v>
      </c>
      <c r="V1018" s="98">
        <f t="shared" si="727"/>
        <v>2200</v>
      </c>
    </row>
    <row r="1019" spans="1:22" ht="15" customHeight="1">
      <c r="A1019" s="56"/>
      <c r="B1019" s="42" t="s">
        <v>245</v>
      </c>
      <c r="C1019" s="43">
        <v>1</v>
      </c>
      <c r="D1019" s="50">
        <f t="shared" si="727"/>
        <v>2046</v>
      </c>
      <c r="E1019" s="50">
        <f t="shared" si="727"/>
        <v>1925</v>
      </c>
      <c r="F1019" s="50">
        <f t="shared" si="727"/>
        <v>1917</v>
      </c>
      <c r="G1019" s="50">
        <f t="shared" si="727"/>
        <v>1844</v>
      </c>
      <c r="H1019" s="50">
        <f t="shared" si="727"/>
        <v>2440</v>
      </c>
      <c r="I1019" s="50">
        <f t="shared" si="727"/>
        <v>2200</v>
      </c>
      <c r="J1019" s="50">
        <f t="shared" si="727"/>
        <v>2200</v>
      </c>
      <c r="K1019" s="50">
        <f t="shared" si="727"/>
        <v>565</v>
      </c>
      <c r="L1019" s="50">
        <f t="shared" si="727"/>
        <v>545</v>
      </c>
      <c r="M1019" s="50">
        <f t="shared" si="727"/>
        <v>545</v>
      </c>
      <c r="N1019" s="50">
        <f t="shared" si="727"/>
        <v>545</v>
      </c>
      <c r="O1019" s="39">
        <f t="shared" si="688"/>
        <v>2200</v>
      </c>
      <c r="P1019" s="39">
        <f t="shared" si="689"/>
        <v>0</v>
      </c>
      <c r="Q1019" s="50">
        <f t="shared" si="727"/>
        <v>2200</v>
      </c>
      <c r="R1019" s="50">
        <f t="shared" si="727"/>
        <v>2200</v>
      </c>
      <c r="S1019" s="50">
        <f t="shared" si="727"/>
        <v>2200</v>
      </c>
      <c r="T1019" s="50">
        <f t="shared" si="727"/>
        <v>2200</v>
      </c>
      <c r="U1019" s="50">
        <f t="shared" si="727"/>
        <v>2200</v>
      </c>
      <c r="V1019" s="50">
        <f t="shared" si="727"/>
        <v>2200</v>
      </c>
    </row>
    <row r="1020" spans="1:22" ht="15" customHeight="1">
      <c r="A1020" s="56"/>
      <c r="B1020" s="42" t="s">
        <v>398</v>
      </c>
      <c r="C1020" s="43" t="s">
        <v>459</v>
      </c>
      <c r="D1020" s="50">
        <f t="shared" ref="D1020:V1020" si="728">D1021+D1022</f>
        <v>2046</v>
      </c>
      <c r="E1020" s="50">
        <f t="shared" si="728"/>
        <v>1925</v>
      </c>
      <c r="F1020" s="50">
        <f t="shared" si="728"/>
        <v>1917</v>
      </c>
      <c r="G1020" s="50">
        <f t="shared" si="728"/>
        <v>1844</v>
      </c>
      <c r="H1020" s="50">
        <f t="shared" si="728"/>
        <v>2440</v>
      </c>
      <c r="I1020" s="50">
        <f t="shared" si="728"/>
        <v>2200</v>
      </c>
      <c r="J1020" s="50">
        <f t="shared" si="728"/>
        <v>2200</v>
      </c>
      <c r="K1020" s="50">
        <f t="shared" si="728"/>
        <v>565</v>
      </c>
      <c r="L1020" s="50">
        <f t="shared" si="728"/>
        <v>545</v>
      </c>
      <c r="M1020" s="50">
        <f t="shared" si="728"/>
        <v>545</v>
      </c>
      <c r="N1020" s="50">
        <f t="shared" si="728"/>
        <v>545</v>
      </c>
      <c r="O1020" s="39">
        <f t="shared" si="688"/>
        <v>2200</v>
      </c>
      <c r="P1020" s="39">
        <f t="shared" si="689"/>
        <v>0</v>
      </c>
      <c r="Q1020" s="50">
        <f t="shared" ref="Q1020" si="729">Q1021+Q1022</f>
        <v>2200</v>
      </c>
      <c r="R1020" s="50">
        <f t="shared" si="728"/>
        <v>2200</v>
      </c>
      <c r="S1020" s="50">
        <f t="shared" si="728"/>
        <v>2200</v>
      </c>
      <c r="T1020" s="50">
        <f t="shared" si="728"/>
        <v>2200</v>
      </c>
      <c r="U1020" s="50">
        <f t="shared" si="728"/>
        <v>2200</v>
      </c>
      <c r="V1020" s="50">
        <f t="shared" si="728"/>
        <v>2200</v>
      </c>
    </row>
    <row r="1021" spans="1:22" ht="15" customHeight="1">
      <c r="A1021" s="56"/>
      <c r="B1021" s="42" t="s">
        <v>246</v>
      </c>
      <c r="C1021" s="43">
        <v>10</v>
      </c>
      <c r="D1021" s="44">
        <v>1351</v>
      </c>
      <c r="E1021" s="45">
        <v>1540</v>
      </c>
      <c r="F1021" s="45">
        <v>1500</v>
      </c>
      <c r="G1021" s="45">
        <v>1432</v>
      </c>
      <c r="H1021" s="45">
        <v>1765</v>
      </c>
      <c r="I1021" s="45">
        <v>1700</v>
      </c>
      <c r="J1021" s="45">
        <v>1700</v>
      </c>
      <c r="K1021" s="45">
        <v>440</v>
      </c>
      <c r="L1021" s="45">
        <v>420</v>
      </c>
      <c r="M1021" s="45">
        <v>420</v>
      </c>
      <c r="N1021" s="45">
        <v>420</v>
      </c>
      <c r="O1021" s="39">
        <f t="shared" si="688"/>
        <v>1700</v>
      </c>
      <c r="P1021" s="39">
        <f t="shared" si="689"/>
        <v>0</v>
      </c>
      <c r="Q1021" s="45">
        <v>1700</v>
      </c>
      <c r="R1021" s="45">
        <v>1700</v>
      </c>
      <c r="S1021" s="45">
        <v>1700</v>
      </c>
      <c r="T1021" s="45">
        <v>1700</v>
      </c>
      <c r="U1021" s="45">
        <v>1700</v>
      </c>
      <c r="V1021" s="45">
        <v>1700</v>
      </c>
    </row>
    <row r="1022" spans="1:22" ht="14.25" customHeight="1">
      <c r="A1022" s="56"/>
      <c r="B1022" s="42" t="s">
        <v>367</v>
      </c>
      <c r="C1022" s="43">
        <v>20</v>
      </c>
      <c r="D1022" s="44">
        <v>695</v>
      </c>
      <c r="E1022" s="45">
        <v>385</v>
      </c>
      <c r="F1022" s="45">
        <v>417</v>
      </c>
      <c r="G1022" s="45">
        <v>412</v>
      </c>
      <c r="H1022" s="45">
        <v>675</v>
      </c>
      <c r="I1022" s="45">
        <v>500</v>
      </c>
      <c r="J1022" s="45">
        <v>500</v>
      </c>
      <c r="K1022" s="45">
        <v>125</v>
      </c>
      <c r="L1022" s="45">
        <v>125</v>
      </c>
      <c r="M1022" s="45">
        <v>125</v>
      </c>
      <c r="N1022" s="45">
        <v>125</v>
      </c>
      <c r="O1022" s="39">
        <f t="shared" si="688"/>
        <v>500</v>
      </c>
      <c r="P1022" s="39">
        <f t="shared" si="689"/>
        <v>0</v>
      </c>
      <c r="Q1022" s="45">
        <v>500</v>
      </c>
      <c r="R1022" s="45">
        <v>500</v>
      </c>
      <c r="S1022" s="45">
        <v>500</v>
      </c>
      <c r="T1022" s="45">
        <v>500</v>
      </c>
      <c r="U1022" s="45">
        <v>500</v>
      </c>
      <c r="V1022" s="45">
        <v>500</v>
      </c>
    </row>
    <row r="1023" spans="1:22" ht="15.75" hidden="1" customHeight="1">
      <c r="A1023" s="56"/>
      <c r="B1023" s="41" t="s">
        <v>257</v>
      </c>
      <c r="C1023" s="43"/>
      <c r="D1023" s="44"/>
      <c r="E1023" s="50">
        <f t="shared" ref="E1023" si="730">E1024</f>
        <v>0</v>
      </c>
      <c r="F1023" s="45"/>
      <c r="G1023" s="45"/>
      <c r="H1023" s="45"/>
      <c r="I1023" s="45"/>
      <c r="J1023" s="45"/>
      <c r="K1023" s="45"/>
      <c r="L1023" s="45"/>
      <c r="M1023" s="45"/>
      <c r="N1023" s="45"/>
      <c r="O1023" s="39">
        <f t="shared" si="688"/>
        <v>0</v>
      </c>
      <c r="P1023" s="39">
        <f t="shared" si="689"/>
        <v>0</v>
      </c>
      <c r="Q1023" s="45"/>
      <c r="R1023" s="45"/>
      <c r="S1023" s="45"/>
      <c r="T1023" s="45"/>
      <c r="U1023" s="45"/>
      <c r="V1023" s="45"/>
    </row>
    <row r="1024" spans="1:22" ht="15" hidden="1" customHeight="1">
      <c r="A1024" s="56"/>
      <c r="B1024" s="42" t="s">
        <v>263</v>
      </c>
      <c r="C1024" s="43" t="s">
        <v>264</v>
      </c>
      <c r="D1024" s="44"/>
      <c r="E1024" s="45"/>
      <c r="F1024" s="45"/>
      <c r="G1024" s="45"/>
      <c r="H1024" s="45"/>
      <c r="I1024" s="45"/>
      <c r="J1024" s="45"/>
      <c r="K1024" s="45"/>
      <c r="L1024" s="45"/>
      <c r="M1024" s="45"/>
      <c r="N1024" s="45"/>
      <c r="O1024" s="39">
        <f t="shared" si="688"/>
        <v>0</v>
      </c>
      <c r="P1024" s="39">
        <f t="shared" si="689"/>
        <v>0</v>
      </c>
      <c r="Q1024" s="45"/>
      <c r="R1024" s="45"/>
      <c r="S1024" s="45"/>
      <c r="T1024" s="45"/>
      <c r="U1024" s="45"/>
      <c r="V1024" s="45"/>
    </row>
    <row r="1025" spans="1:22" ht="26.25" customHeight="1">
      <c r="A1025" s="56" t="s">
        <v>603</v>
      </c>
      <c r="B1025" s="127" t="s">
        <v>604</v>
      </c>
      <c r="C1025" s="114" t="s">
        <v>605</v>
      </c>
      <c r="D1025" s="129">
        <f t="shared" ref="D1025:V1027" si="731">D1026</f>
        <v>0</v>
      </c>
      <c r="E1025" s="129">
        <f t="shared" si="731"/>
        <v>100</v>
      </c>
      <c r="F1025" s="129">
        <f t="shared" si="731"/>
        <v>100</v>
      </c>
      <c r="G1025" s="129">
        <f t="shared" si="731"/>
        <v>0</v>
      </c>
      <c r="H1025" s="129">
        <f t="shared" si="731"/>
        <v>100</v>
      </c>
      <c r="I1025" s="129">
        <f t="shared" si="731"/>
        <v>100</v>
      </c>
      <c r="J1025" s="129">
        <f t="shared" si="731"/>
        <v>100</v>
      </c>
      <c r="K1025" s="129">
        <f t="shared" si="731"/>
        <v>25</v>
      </c>
      <c r="L1025" s="129">
        <f t="shared" si="731"/>
        <v>25</v>
      </c>
      <c r="M1025" s="129">
        <f t="shared" si="731"/>
        <v>25</v>
      </c>
      <c r="N1025" s="129">
        <f t="shared" si="731"/>
        <v>25</v>
      </c>
      <c r="O1025" s="39">
        <f t="shared" si="688"/>
        <v>100</v>
      </c>
      <c r="P1025" s="39">
        <f t="shared" si="689"/>
        <v>0</v>
      </c>
      <c r="Q1025" s="129">
        <f t="shared" si="731"/>
        <v>100</v>
      </c>
      <c r="R1025" s="129">
        <f t="shared" si="731"/>
        <v>100</v>
      </c>
      <c r="S1025" s="129">
        <f t="shared" si="731"/>
        <v>100</v>
      </c>
      <c r="T1025" s="129">
        <f t="shared" si="731"/>
        <v>100</v>
      </c>
      <c r="U1025" s="129">
        <f t="shared" si="731"/>
        <v>100</v>
      </c>
      <c r="V1025" s="129">
        <f t="shared" si="731"/>
        <v>100</v>
      </c>
    </row>
    <row r="1026" spans="1:22" ht="14.25">
      <c r="A1026" s="56"/>
      <c r="B1026" s="41" t="s">
        <v>244</v>
      </c>
      <c r="C1026" s="43"/>
      <c r="D1026" s="98">
        <f t="shared" si="731"/>
        <v>0</v>
      </c>
      <c r="E1026" s="98">
        <f t="shared" si="731"/>
        <v>100</v>
      </c>
      <c r="F1026" s="98">
        <f t="shared" si="731"/>
        <v>100</v>
      </c>
      <c r="G1026" s="98">
        <f t="shared" si="731"/>
        <v>0</v>
      </c>
      <c r="H1026" s="98">
        <f t="shared" si="731"/>
        <v>100</v>
      </c>
      <c r="I1026" s="98">
        <f t="shared" si="731"/>
        <v>100</v>
      </c>
      <c r="J1026" s="98">
        <f t="shared" si="731"/>
        <v>100</v>
      </c>
      <c r="K1026" s="98">
        <f t="shared" si="731"/>
        <v>25</v>
      </c>
      <c r="L1026" s="98">
        <f t="shared" si="731"/>
        <v>25</v>
      </c>
      <c r="M1026" s="98">
        <f t="shared" si="731"/>
        <v>25</v>
      </c>
      <c r="N1026" s="98">
        <f t="shared" si="731"/>
        <v>25</v>
      </c>
      <c r="O1026" s="39">
        <f t="shared" si="688"/>
        <v>100</v>
      </c>
      <c r="P1026" s="39">
        <f t="shared" si="689"/>
        <v>0</v>
      </c>
      <c r="Q1026" s="98">
        <f t="shared" si="731"/>
        <v>100</v>
      </c>
      <c r="R1026" s="98">
        <f t="shared" si="731"/>
        <v>100</v>
      </c>
      <c r="S1026" s="98">
        <f t="shared" si="731"/>
        <v>100</v>
      </c>
      <c r="T1026" s="98">
        <f t="shared" si="731"/>
        <v>100</v>
      </c>
      <c r="U1026" s="98">
        <f t="shared" si="731"/>
        <v>100</v>
      </c>
      <c r="V1026" s="98">
        <f t="shared" si="731"/>
        <v>100</v>
      </c>
    </row>
    <row r="1027" spans="1:22" ht="14.25">
      <c r="A1027" s="56"/>
      <c r="B1027" s="42" t="s">
        <v>245</v>
      </c>
      <c r="C1027" s="43">
        <v>1</v>
      </c>
      <c r="D1027" s="50">
        <f t="shared" si="731"/>
        <v>0</v>
      </c>
      <c r="E1027" s="50">
        <f t="shared" si="731"/>
        <v>100</v>
      </c>
      <c r="F1027" s="50">
        <f t="shared" si="731"/>
        <v>100</v>
      </c>
      <c r="G1027" s="50">
        <f t="shared" si="731"/>
        <v>0</v>
      </c>
      <c r="H1027" s="50">
        <f t="shared" si="731"/>
        <v>100</v>
      </c>
      <c r="I1027" s="50">
        <f t="shared" si="731"/>
        <v>100</v>
      </c>
      <c r="J1027" s="50">
        <f t="shared" si="731"/>
        <v>100</v>
      </c>
      <c r="K1027" s="50">
        <f t="shared" si="731"/>
        <v>25</v>
      </c>
      <c r="L1027" s="50">
        <f t="shared" si="731"/>
        <v>25</v>
      </c>
      <c r="M1027" s="50">
        <f t="shared" si="731"/>
        <v>25</v>
      </c>
      <c r="N1027" s="50">
        <f t="shared" si="731"/>
        <v>25</v>
      </c>
      <c r="O1027" s="39">
        <f t="shared" si="688"/>
        <v>100</v>
      </c>
      <c r="P1027" s="39">
        <f t="shared" si="689"/>
        <v>0</v>
      </c>
      <c r="Q1027" s="50">
        <f t="shared" si="731"/>
        <v>100</v>
      </c>
      <c r="R1027" s="50">
        <f t="shared" si="731"/>
        <v>100</v>
      </c>
      <c r="S1027" s="50">
        <f t="shared" si="731"/>
        <v>100</v>
      </c>
      <c r="T1027" s="50">
        <f t="shared" si="731"/>
        <v>100</v>
      </c>
      <c r="U1027" s="50">
        <f t="shared" si="731"/>
        <v>100</v>
      </c>
      <c r="V1027" s="50">
        <f t="shared" si="731"/>
        <v>100</v>
      </c>
    </row>
    <row r="1028" spans="1:22" ht="21.75" customHeight="1">
      <c r="A1028" s="56"/>
      <c r="B1028" s="42" t="s">
        <v>409</v>
      </c>
      <c r="C1028" s="43" t="s">
        <v>410</v>
      </c>
      <c r="D1028" s="44"/>
      <c r="E1028" s="45">
        <v>100</v>
      </c>
      <c r="F1028" s="45">
        <v>100</v>
      </c>
      <c r="G1028" s="45"/>
      <c r="H1028" s="45">
        <v>100</v>
      </c>
      <c r="I1028" s="45">
        <v>100</v>
      </c>
      <c r="J1028" s="45">
        <v>100</v>
      </c>
      <c r="K1028" s="45">
        <v>25</v>
      </c>
      <c r="L1028" s="45">
        <v>25</v>
      </c>
      <c r="M1028" s="45">
        <v>25</v>
      </c>
      <c r="N1028" s="45">
        <v>25</v>
      </c>
      <c r="O1028" s="39">
        <f t="shared" si="688"/>
        <v>100</v>
      </c>
      <c r="P1028" s="39">
        <f t="shared" si="689"/>
        <v>0</v>
      </c>
      <c r="Q1028" s="45">
        <v>100</v>
      </c>
      <c r="R1028" s="45">
        <v>100</v>
      </c>
      <c r="S1028" s="45">
        <v>100</v>
      </c>
      <c r="T1028" s="45">
        <v>100</v>
      </c>
      <c r="U1028" s="45">
        <v>100</v>
      </c>
      <c r="V1028" s="45">
        <v>100</v>
      </c>
    </row>
    <row r="1029" spans="1:22" ht="17.25" hidden="1" customHeight="1">
      <c r="A1029" s="56"/>
      <c r="B1029" s="41" t="s">
        <v>606</v>
      </c>
      <c r="C1029" s="43" t="s">
        <v>605</v>
      </c>
      <c r="D1029" s="44"/>
      <c r="E1029" s="55">
        <f t="shared" ref="E1029:E1030" si="732">E1030</f>
        <v>0</v>
      </c>
      <c r="F1029" s="45"/>
      <c r="G1029" s="45"/>
      <c r="H1029" s="45"/>
      <c r="I1029" s="45"/>
      <c r="J1029" s="45"/>
      <c r="K1029" s="45"/>
      <c r="L1029" s="45"/>
      <c r="M1029" s="45"/>
      <c r="N1029" s="45"/>
      <c r="O1029" s="39">
        <f t="shared" si="688"/>
        <v>0</v>
      </c>
      <c r="P1029" s="39">
        <f t="shared" si="689"/>
        <v>0</v>
      </c>
      <c r="Q1029" s="45"/>
      <c r="R1029" s="45"/>
      <c r="S1029" s="45"/>
      <c r="T1029" s="45"/>
      <c r="U1029" s="45"/>
      <c r="V1029" s="45"/>
    </row>
    <row r="1030" spans="1:22" ht="17.25" hidden="1" customHeight="1">
      <c r="A1030" s="56"/>
      <c r="B1030" s="41" t="s">
        <v>244</v>
      </c>
      <c r="C1030" s="43"/>
      <c r="D1030" s="44"/>
      <c r="E1030" s="55">
        <f t="shared" si="732"/>
        <v>0</v>
      </c>
      <c r="F1030" s="45"/>
      <c r="G1030" s="45"/>
      <c r="H1030" s="45"/>
      <c r="I1030" s="45"/>
      <c r="J1030" s="45"/>
      <c r="K1030" s="45"/>
      <c r="L1030" s="45"/>
      <c r="M1030" s="45"/>
      <c r="N1030" s="45"/>
      <c r="O1030" s="39">
        <f t="shared" si="688"/>
        <v>0</v>
      </c>
      <c r="P1030" s="39">
        <f t="shared" si="689"/>
        <v>0</v>
      </c>
      <c r="Q1030" s="45"/>
      <c r="R1030" s="45"/>
      <c r="S1030" s="45"/>
      <c r="T1030" s="45"/>
      <c r="U1030" s="45"/>
      <c r="V1030" s="45"/>
    </row>
    <row r="1031" spans="1:22" ht="18" hidden="1" customHeight="1">
      <c r="A1031" s="56"/>
      <c r="B1031" s="42" t="s">
        <v>245</v>
      </c>
      <c r="C1031" s="43">
        <v>1</v>
      </c>
      <c r="D1031" s="44"/>
      <c r="E1031" s="55">
        <f t="shared" ref="E1031" si="733">E1032+E1033</f>
        <v>0</v>
      </c>
      <c r="F1031" s="45"/>
      <c r="G1031" s="45"/>
      <c r="H1031" s="45"/>
      <c r="I1031" s="45"/>
      <c r="J1031" s="45"/>
      <c r="K1031" s="45"/>
      <c r="L1031" s="45"/>
      <c r="M1031" s="45"/>
      <c r="N1031" s="45"/>
      <c r="O1031" s="39">
        <f t="shared" si="688"/>
        <v>0</v>
      </c>
      <c r="P1031" s="39">
        <f t="shared" si="689"/>
        <v>0</v>
      </c>
      <c r="Q1031" s="45"/>
      <c r="R1031" s="45"/>
      <c r="S1031" s="45"/>
      <c r="T1031" s="45"/>
      <c r="U1031" s="45"/>
      <c r="V1031" s="45"/>
    </row>
    <row r="1032" spans="1:22" ht="46.5" hidden="1" customHeight="1">
      <c r="A1032" s="56"/>
      <c r="B1032" s="167" t="s">
        <v>607</v>
      </c>
      <c r="C1032" s="168" t="s">
        <v>608</v>
      </c>
      <c r="D1032" s="44"/>
      <c r="E1032" s="45"/>
      <c r="F1032" s="45"/>
      <c r="G1032" s="45"/>
      <c r="H1032" s="45"/>
      <c r="I1032" s="45"/>
      <c r="J1032" s="45"/>
      <c r="K1032" s="45"/>
      <c r="L1032" s="45"/>
      <c r="M1032" s="45"/>
      <c r="N1032" s="45"/>
      <c r="O1032" s="39">
        <f t="shared" si="688"/>
        <v>0</v>
      </c>
      <c r="P1032" s="39">
        <f t="shared" si="689"/>
        <v>0</v>
      </c>
      <c r="Q1032" s="45"/>
      <c r="R1032" s="45"/>
      <c r="S1032" s="45"/>
      <c r="T1032" s="45"/>
      <c r="U1032" s="45"/>
      <c r="V1032" s="45"/>
    </row>
    <row r="1033" spans="1:22" ht="39" hidden="1" customHeight="1">
      <c r="A1033" s="56"/>
      <c r="B1033" s="167" t="s">
        <v>609</v>
      </c>
      <c r="C1033" s="168" t="s">
        <v>610</v>
      </c>
      <c r="D1033" s="44"/>
      <c r="E1033" s="45"/>
      <c r="F1033" s="45"/>
      <c r="G1033" s="45"/>
      <c r="H1033" s="45"/>
      <c r="I1033" s="45"/>
      <c r="J1033" s="45"/>
      <c r="K1033" s="45"/>
      <c r="L1033" s="45"/>
      <c r="M1033" s="45"/>
      <c r="N1033" s="45"/>
      <c r="O1033" s="39">
        <f t="shared" si="688"/>
        <v>0</v>
      </c>
      <c r="P1033" s="39">
        <f t="shared" si="689"/>
        <v>0</v>
      </c>
      <c r="Q1033" s="45"/>
      <c r="R1033" s="45"/>
      <c r="S1033" s="45"/>
      <c r="T1033" s="45"/>
      <c r="U1033" s="45"/>
      <c r="V1033" s="45"/>
    </row>
    <row r="1034" spans="1:22" ht="26.25" customHeight="1">
      <c r="A1034" s="97" t="s">
        <v>611</v>
      </c>
      <c r="B1034" s="169" t="s">
        <v>612</v>
      </c>
      <c r="C1034" s="38">
        <v>69.02</v>
      </c>
      <c r="D1034" s="139">
        <f t="shared" ref="D1034:V1036" si="734">D1046+D1090</f>
        <v>2773</v>
      </c>
      <c r="E1034" s="139">
        <f t="shared" si="734"/>
        <v>3627</v>
      </c>
      <c r="F1034" s="139">
        <f t="shared" si="734"/>
        <v>3853</v>
      </c>
      <c r="G1034" s="139">
        <f t="shared" si="734"/>
        <v>3369</v>
      </c>
      <c r="H1034" s="139">
        <f t="shared" si="734"/>
        <v>8072</v>
      </c>
      <c r="I1034" s="139">
        <f t="shared" si="734"/>
        <v>7388</v>
      </c>
      <c r="J1034" s="139">
        <f t="shared" si="734"/>
        <v>7038</v>
      </c>
      <c r="K1034" s="139">
        <f t="shared" si="734"/>
        <v>1872</v>
      </c>
      <c r="L1034" s="139">
        <f t="shared" si="734"/>
        <v>1016</v>
      </c>
      <c r="M1034" s="139">
        <f t="shared" si="734"/>
        <v>3650</v>
      </c>
      <c r="N1034" s="139">
        <f t="shared" si="734"/>
        <v>850</v>
      </c>
      <c r="O1034" s="39">
        <f t="shared" si="688"/>
        <v>7388</v>
      </c>
      <c r="P1034" s="39">
        <f t="shared" si="689"/>
        <v>0</v>
      </c>
      <c r="Q1034" s="139">
        <f t="shared" ref="Q1034:Q1036" si="735">Q1046+Q1090</f>
        <v>3716</v>
      </c>
      <c r="R1034" s="139">
        <f t="shared" si="734"/>
        <v>3716</v>
      </c>
      <c r="S1034" s="139">
        <f t="shared" si="734"/>
        <v>3716</v>
      </c>
      <c r="T1034" s="139">
        <f t="shared" si="734"/>
        <v>3716</v>
      </c>
      <c r="U1034" s="139">
        <f t="shared" si="734"/>
        <v>3716</v>
      </c>
      <c r="V1034" s="139">
        <f t="shared" si="734"/>
        <v>3716</v>
      </c>
    </row>
    <row r="1035" spans="1:22" ht="18" customHeight="1">
      <c r="A1035" s="56"/>
      <c r="B1035" s="41" t="s">
        <v>244</v>
      </c>
      <c r="C1035" s="34"/>
      <c r="D1035" s="139">
        <f t="shared" si="734"/>
        <v>2724</v>
      </c>
      <c r="E1035" s="139">
        <f t="shared" si="734"/>
        <v>3145</v>
      </c>
      <c r="F1035" s="139">
        <f t="shared" si="734"/>
        <v>3301</v>
      </c>
      <c r="G1035" s="139">
        <f t="shared" si="734"/>
        <v>2931</v>
      </c>
      <c r="H1035" s="139">
        <f t="shared" si="734"/>
        <v>4673</v>
      </c>
      <c r="I1035" s="139">
        <f t="shared" si="734"/>
        <v>3716</v>
      </c>
      <c r="J1035" s="139">
        <f t="shared" si="734"/>
        <v>3716</v>
      </c>
      <c r="K1035" s="139">
        <f t="shared" si="734"/>
        <v>1000</v>
      </c>
      <c r="L1035" s="139">
        <f t="shared" si="734"/>
        <v>1016</v>
      </c>
      <c r="M1035" s="139">
        <f t="shared" si="734"/>
        <v>850</v>
      </c>
      <c r="N1035" s="139">
        <f t="shared" si="734"/>
        <v>850</v>
      </c>
      <c r="O1035" s="39">
        <f t="shared" ref="O1035:O1098" si="736">K1035+L1035+M1035+N1035</f>
        <v>3716</v>
      </c>
      <c r="P1035" s="39">
        <f t="shared" ref="P1035:P1098" si="737">I1035-O1035</f>
        <v>0</v>
      </c>
      <c r="Q1035" s="139">
        <f t="shared" si="735"/>
        <v>3716</v>
      </c>
      <c r="R1035" s="139">
        <f t="shared" si="734"/>
        <v>3716</v>
      </c>
      <c r="S1035" s="139">
        <f t="shared" si="734"/>
        <v>3716</v>
      </c>
      <c r="T1035" s="139">
        <f t="shared" si="734"/>
        <v>3716</v>
      </c>
      <c r="U1035" s="139">
        <f t="shared" si="734"/>
        <v>3716</v>
      </c>
      <c r="V1035" s="139">
        <f t="shared" si="734"/>
        <v>3716</v>
      </c>
    </row>
    <row r="1036" spans="1:22" ht="14.25">
      <c r="A1036" s="56"/>
      <c r="B1036" s="42" t="s">
        <v>245</v>
      </c>
      <c r="C1036" s="43">
        <v>1</v>
      </c>
      <c r="D1036" s="50">
        <f t="shared" si="734"/>
        <v>2724</v>
      </c>
      <c r="E1036" s="50">
        <f t="shared" si="734"/>
        <v>3145</v>
      </c>
      <c r="F1036" s="50">
        <f t="shared" si="734"/>
        <v>3301</v>
      </c>
      <c r="G1036" s="50">
        <f t="shared" si="734"/>
        <v>2931</v>
      </c>
      <c r="H1036" s="50">
        <f t="shared" si="734"/>
        <v>4673</v>
      </c>
      <c r="I1036" s="50">
        <f t="shared" si="734"/>
        <v>3716</v>
      </c>
      <c r="J1036" s="50">
        <f t="shared" si="734"/>
        <v>3716</v>
      </c>
      <c r="K1036" s="50">
        <f t="shared" si="734"/>
        <v>1000</v>
      </c>
      <c r="L1036" s="50">
        <f t="shared" si="734"/>
        <v>1016</v>
      </c>
      <c r="M1036" s="50">
        <f t="shared" si="734"/>
        <v>850</v>
      </c>
      <c r="N1036" s="50">
        <f t="shared" si="734"/>
        <v>850</v>
      </c>
      <c r="O1036" s="39">
        <f t="shared" si="736"/>
        <v>3716</v>
      </c>
      <c r="P1036" s="39">
        <f t="shared" si="737"/>
        <v>0</v>
      </c>
      <c r="Q1036" s="50">
        <f t="shared" si="735"/>
        <v>3716</v>
      </c>
      <c r="R1036" s="50">
        <f t="shared" si="734"/>
        <v>3716</v>
      </c>
      <c r="S1036" s="50">
        <f t="shared" si="734"/>
        <v>3716</v>
      </c>
      <c r="T1036" s="50">
        <f t="shared" si="734"/>
        <v>3716</v>
      </c>
      <c r="U1036" s="50">
        <f t="shared" si="734"/>
        <v>3716</v>
      </c>
      <c r="V1036" s="50">
        <f t="shared" si="734"/>
        <v>3716</v>
      </c>
    </row>
    <row r="1037" spans="1:22" ht="14.25">
      <c r="A1037" s="56"/>
      <c r="B1037" s="42" t="s">
        <v>246</v>
      </c>
      <c r="C1037" s="43">
        <v>10</v>
      </c>
      <c r="D1037" s="50">
        <f t="shared" ref="D1037:V1037" si="738">D1049</f>
        <v>1885</v>
      </c>
      <c r="E1037" s="50">
        <f t="shared" si="738"/>
        <v>2280</v>
      </c>
      <c r="F1037" s="50">
        <f t="shared" si="738"/>
        <v>2280</v>
      </c>
      <c r="G1037" s="50">
        <f t="shared" si="738"/>
        <v>1975</v>
      </c>
      <c r="H1037" s="50">
        <f t="shared" si="738"/>
        <v>2913</v>
      </c>
      <c r="I1037" s="50">
        <f t="shared" si="738"/>
        <v>2700</v>
      </c>
      <c r="J1037" s="50">
        <f t="shared" si="738"/>
        <v>2500</v>
      </c>
      <c r="K1037" s="50">
        <f t="shared" si="738"/>
        <v>700</v>
      </c>
      <c r="L1037" s="50">
        <f t="shared" si="738"/>
        <v>700</v>
      </c>
      <c r="M1037" s="50">
        <f t="shared" si="738"/>
        <v>650</v>
      </c>
      <c r="N1037" s="50">
        <f t="shared" si="738"/>
        <v>650</v>
      </c>
      <c r="O1037" s="39">
        <f t="shared" si="736"/>
        <v>2700</v>
      </c>
      <c r="P1037" s="39">
        <f t="shared" si="737"/>
        <v>0</v>
      </c>
      <c r="Q1037" s="50">
        <f t="shared" ref="Q1037" si="739">Q1049</f>
        <v>2500</v>
      </c>
      <c r="R1037" s="50">
        <f t="shared" si="738"/>
        <v>2500</v>
      </c>
      <c r="S1037" s="50">
        <f t="shared" si="738"/>
        <v>2500</v>
      </c>
      <c r="T1037" s="50">
        <f t="shared" si="738"/>
        <v>2500</v>
      </c>
      <c r="U1037" s="50">
        <f t="shared" si="738"/>
        <v>2500</v>
      </c>
      <c r="V1037" s="50">
        <f t="shared" si="738"/>
        <v>2500</v>
      </c>
    </row>
    <row r="1038" spans="1:22" ht="14.25">
      <c r="A1038" s="56"/>
      <c r="B1038" s="42" t="s">
        <v>247</v>
      </c>
      <c r="C1038" s="43">
        <v>20</v>
      </c>
      <c r="D1038" s="50">
        <f t="shared" ref="D1038:V1038" si="740">D1050+D1093</f>
        <v>839</v>
      </c>
      <c r="E1038" s="50">
        <f t="shared" si="740"/>
        <v>865</v>
      </c>
      <c r="F1038" s="50">
        <f t="shared" si="740"/>
        <v>1021</v>
      </c>
      <c r="G1038" s="50">
        <f t="shared" si="740"/>
        <v>956</v>
      </c>
      <c r="H1038" s="50">
        <f t="shared" si="740"/>
        <v>1760</v>
      </c>
      <c r="I1038" s="50">
        <f t="shared" si="740"/>
        <v>1016</v>
      </c>
      <c r="J1038" s="50">
        <f t="shared" si="740"/>
        <v>1216</v>
      </c>
      <c r="K1038" s="50">
        <f t="shared" si="740"/>
        <v>300</v>
      </c>
      <c r="L1038" s="50">
        <f t="shared" si="740"/>
        <v>316</v>
      </c>
      <c r="M1038" s="50">
        <f t="shared" si="740"/>
        <v>200</v>
      </c>
      <c r="N1038" s="50">
        <f t="shared" si="740"/>
        <v>200</v>
      </c>
      <c r="O1038" s="39">
        <f t="shared" si="736"/>
        <v>1016</v>
      </c>
      <c r="P1038" s="39">
        <f t="shared" si="737"/>
        <v>0</v>
      </c>
      <c r="Q1038" s="50">
        <f t="shared" ref="Q1038" si="741">Q1050+Q1093</f>
        <v>1216</v>
      </c>
      <c r="R1038" s="50">
        <f t="shared" si="740"/>
        <v>1216</v>
      </c>
      <c r="S1038" s="50">
        <f t="shared" si="740"/>
        <v>1216</v>
      </c>
      <c r="T1038" s="50">
        <f t="shared" si="740"/>
        <v>1216</v>
      </c>
      <c r="U1038" s="50">
        <f t="shared" si="740"/>
        <v>1216</v>
      </c>
      <c r="V1038" s="50">
        <f t="shared" si="740"/>
        <v>1216</v>
      </c>
    </row>
    <row r="1039" spans="1:22" ht="30" hidden="1" customHeight="1">
      <c r="A1039" s="56"/>
      <c r="B1039" s="67" t="s">
        <v>256</v>
      </c>
      <c r="C1039" s="43" t="s">
        <v>355</v>
      </c>
      <c r="D1039" s="50">
        <f t="shared" ref="D1039:V1039" si="742">D1063</f>
        <v>0</v>
      </c>
      <c r="E1039" s="50">
        <f t="shared" si="742"/>
        <v>0</v>
      </c>
      <c r="F1039" s="50">
        <f t="shared" si="742"/>
        <v>0</v>
      </c>
      <c r="G1039" s="50">
        <f t="shared" si="742"/>
        <v>0</v>
      </c>
      <c r="H1039" s="50">
        <f t="shared" si="742"/>
        <v>0</v>
      </c>
      <c r="I1039" s="50">
        <f t="shared" si="742"/>
        <v>0</v>
      </c>
      <c r="J1039" s="50">
        <f t="shared" si="742"/>
        <v>0</v>
      </c>
      <c r="K1039" s="50">
        <f t="shared" si="742"/>
        <v>0</v>
      </c>
      <c r="L1039" s="50">
        <f t="shared" si="742"/>
        <v>0</v>
      </c>
      <c r="M1039" s="50">
        <f t="shared" si="742"/>
        <v>0</v>
      </c>
      <c r="N1039" s="50">
        <f t="shared" si="742"/>
        <v>0</v>
      </c>
      <c r="O1039" s="39">
        <f t="shared" si="736"/>
        <v>0</v>
      </c>
      <c r="P1039" s="39">
        <f t="shared" si="737"/>
        <v>0</v>
      </c>
      <c r="Q1039" s="50">
        <f t="shared" ref="Q1039" si="743">Q1063</f>
        <v>0</v>
      </c>
      <c r="R1039" s="50">
        <f t="shared" si="742"/>
        <v>0</v>
      </c>
      <c r="S1039" s="50">
        <f t="shared" si="742"/>
        <v>0</v>
      </c>
      <c r="T1039" s="50">
        <f t="shared" si="742"/>
        <v>0</v>
      </c>
      <c r="U1039" s="50">
        <f t="shared" si="742"/>
        <v>0</v>
      </c>
      <c r="V1039" s="50">
        <f t="shared" si="742"/>
        <v>0</v>
      </c>
    </row>
    <row r="1040" spans="1:22" ht="14.25" customHeight="1">
      <c r="A1040" s="56"/>
      <c r="B1040" s="41" t="s">
        <v>257</v>
      </c>
      <c r="C1040" s="43"/>
      <c r="D1040" s="98">
        <f t="shared" ref="D1040:V1040" si="744">D1052+D1094</f>
        <v>49</v>
      </c>
      <c r="E1040" s="98">
        <f t="shared" si="744"/>
        <v>482</v>
      </c>
      <c r="F1040" s="98">
        <f t="shared" si="744"/>
        <v>552</v>
      </c>
      <c r="G1040" s="98">
        <f t="shared" si="744"/>
        <v>438</v>
      </c>
      <c r="H1040" s="98">
        <f t="shared" si="744"/>
        <v>3399</v>
      </c>
      <c r="I1040" s="98">
        <f t="shared" si="744"/>
        <v>3672</v>
      </c>
      <c r="J1040" s="98">
        <f t="shared" si="744"/>
        <v>3322</v>
      </c>
      <c r="K1040" s="98">
        <f t="shared" si="744"/>
        <v>872</v>
      </c>
      <c r="L1040" s="98">
        <f t="shared" si="744"/>
        <v>0</v>
      </c>
      <c r="M1040" s="98">
        <f t="shared" si="744"/>
        <v>2800</v>
      </c>
      <c r="N1040" s="98">
        <f t="shared" si="744"/>
        <v>0</v>
      </c>
      <c r="O1040" s="39">
        <f t="shared" si="736"/>
        <v>3672</v>
      </c>
      <c r="P1040" s="39">
        <f t="shared" si="737"/>
        <v>0</v>
      </c>
      <c r="Q1040" s="98">
        <f t="shared" ref="Q1040" si="745">Q1052+Q1094</f>
        <v>0</v>
      </c>
      <c r="R1040" s="98">
        <f t="shared" si="744"/>
        <v>0</v>
      </c>
      <c r="S1040" s="98">
        <f t="shared" si="744"/>
        <v>0</v>
      </c>
      <c r="T1040" s="98">
        <f t="shared" si="744"/>
        <v>0</v>
      </c>
      <c r="U1040" s="98">
        <f t="shared" si="744"/>
        <v>0</v>
      </c>
      <c r="V1040" s="98">
        <f t="shared" si="744"/>
        <v>0</v>
      </c>
    </row>
    <row r="1041" spans="1:22" ht="14.25" hidden="1" customHeight="1">
      <c r="A1041" s="56"/>
      <c r="B1041" s="41"/>
      <c r="C1041" s="43"/>
      <c r="D1041" s="44"/>
      <c r="E1041" s="45"/>
      <c r="F1041" s="45"/>
      <c r="G1041" s="45"/>
      <c r="H1041" s="45"/>
      <c r="I1041" s="45"/>
      <c r="J1041" s="45"/>
      <c r="K1041" s="45"/>
      <c r="L1041" s="45"/>
      <c r="M1041" s="45"/>
      <c r="N1041" s="45"/>
      <c r="O1041" s="39">
        <f t="shared" si="736"/>
        <v>0</v>
      </c>
      <c r="P1041" s="39">
        <f t="shared" si="737"/>
        <v>0</v>
      </c>
      <c r="Q1041" s="45"/>
      <c r="R1041" s="45"/>
      <c r="S1041" s="45"/>
      <c r="T1041" s="45"/>
      <c r="U1041" s="45"/>
      <c r="V1041" s="45"/>
    </row>
    <row r="1042" spans="1:22" ht="15" customHeight="1">
      <c r="A1042" s="56"/>
      <c r="B1042" s="41" t="s">
        <v>266</v>
      </c>
      <c r="C1042" s="43">
        <v>56</v>
      </c>
      <c r="D1042" s="44">
        <f>D1055</f>
        <v>0</v>
      </c>
      <c r="E1042" s="44">
        <f t="shared" ref="E1042:V1042" si="746">E1055</f>
        <v>353</v>
      </c>
      <c r="F1042" s="45">
        <f t="shared" si="746"/>
        <v>353</v>
      </c>
      <c r="G1042" s="45">
        <f t="shared" si="746"/>
        <v>241</v>
      </c>
      <c r="H1042" s="45">
        <f t="shared" si="746"/>
        <v>492</v>
      </c>
      <c r="I1042" s="53">
        <f t="shared" si="746"/>
        <v>492</v>
      </c>
      <c r="J1042" s="53">
        <f t="shared" si="746"/>
        <v>492</v>
      </c>
      <c r="K1042" s="53">
        <f t="shared" si="746"/>
        <v>492</v>
      </c>
      <c r="L1042" s="53">
        <f t="shared" si="746"/>
        <v>0</v>
      </c>
      <c r="M1042" s="53">
        <f t="shared" si="746"/>
        <v>0</v>
      </c>
      <c r="N1042" s="53">
        <f t="shared" si="746"/>
        <v>0</v>
      </c>
      <c r="O1042" s="39">
        <f t="shared" si="736"/>
        <v>492</v>
      </c>
      <c r="P1042" s="39">
        <f t="shared" si="737"/>
        <v>0</v>
      </c>
      <c r="Q1042" s="45">
        <f t="shared" ref="Q1042" si="747">Q1055</f>
        <v>0</v>
      </c>
      <c r="R1042" s="45">
        <f t="shared" si="746"/>
        <v>0</v>
      </c>
      <c r="S1042" s="45">
        <f t="shared" si="746"/>
        <v>0</v>
      </c>
      <c r="T1042" s="45">
        <f t="shared" si="746"/>
        <v>0</v>
      </c>
      <c r="U1042" s="45">
        <f t="shared" si="746"/>
        <v>0</v>
      </c>
      <c r="V1042" s="45">
        <f t="shared" si="746"/>
        <v>0</v>
      </c>
    </row>
    <row r="1043" spans="1:22" ht="29.25" hidden="1" customHeight="1">
      <c r="A1043" s="56"/>
      <c r="B1043" s="41" t="s">
        <v>266</v>
      </c>
      <c r="C1043" s="43">
        <v>58</v>
      </c>
      <c r="D1043" s="44"/>
      <c r="E1043" s="45"/>
      <c r="F1043" s="45"/>
      <c r="G1043" s="45"/>
      <c r="H1043" s="45"/>
      <c r="I1043" s="45"/>
      <c r="J1043" s="45"/>
      <c r="K1043" s="45"/>
      <c r="L1043" s="45"/>
      <c r="M1043" s="45"/>
      <c r="N1043" s="45"/>
      <c r="O1043" s="39">
        <f t="shared" si="736"/>
        <v>0</v>
      </c>
      <c r="P1043" s="39">
        <f t="shared" si="737"/>
        <v>0</v>
      </c>
      <c r="Q1043" s="45"/>
      <c r="R1043" s="45"/>
      <c r="S1043" s="45"/>
      <c r="T1043" s="45"/>
      <c r="U1043" s="45"/>
      <c r="V1043" s="45"/>
    </row>
    <row r="1044" spans="1:22" ht="15.75" customHeight="1">
      <c r="A1044" s="56"/>
      <c r="B1044" s="42" t="s">
        <v>310</v>
      </c>
      <c r="C1044" s="43">
        <v>70</v>
      </c>
      <c r="D1044" s="50">
        <f t="shared" ref="D1044:V1045" si="748">D1056</f>
        <v>49</v>
      </c>
      <c r="E1044" s="50">
        <f t="shared" si="748"/>
        <v>129</v>
      </c>
      <c r="F1044" s="50">
        <f t="shared" si="748"/>
        <v>199</v>
      </c>
      <c r="G1044" s="50">
        <f t="shared" si="748"/>
        <v>197</v>
      </c>
      <c r="H1044" s="50">
        <f t="shared" si="748"/>
        <v>2907</v>
      </c>
      <c r="I1044" s="50">
        <f t="shared" si="748"/>
        <v>3180</v>
      </c>
      <c r="J1044" s="50">
        <f t="shared" si="748"/>
        <v>2830</v>
      </c>
      <c r="K1044" s="50">
        <f t="shared" si="748"/>
        <v>380</v>
      </c>
      <c r="L1044" s="50">
        <f t="shared" si="748"/>
        <v>0</v>
      </c>
      <c r="M1044" s="50">
        <f t="shared" si="748"/>
        <v>2800</v>
      </c>
      <c r="N1044" s="50">
        <f t="shared" si="748"/>
        <v>0</v>
      </c>
      <c r="O1044" s="39">
        <f t="shared" si="736"/>
        <v>3180</v>
      </c>
      <c r="P1044" s="39">
        <f t="shared" si="737"/>
        <v>0</v>
      </c>
      <c r="Q1044" s="50">
        <f t="shared" ref="Q1044:Q1045" si="749">Q1056</f>
        <v>0</v>
      </c>
      <c r="R1044" s="50">
        <f t="shared" si="748"/>
        <v>0</v>
      </c>
      <c r="S1044" s="50">
        <f t="shared" si="748"/>
        <v>0</v>
      </c>
      <c r="T1044" s="50">
        <f t="shared" si="748"/>
        <v>0</v>
      </c>
      <c r="U1044" s="50">
        <f t="shared" si="748"/>
        <v>0</v>
      </c>
      <c r="V1044" s="50">
        <f t="shared" si="748"/>
        <v>0</v>
      </c>
    </row>
    <row r="1045" spans="1:22" ht="46.5" hidden="1" customHeight="1">
      <c r="A1045" s="56"/>
      <c r="B1045" s="67" t="s">
        <v>278</v>
      </c>
      <c r="C1045" s="43" t="s">
        <v>613</v>
      </c>
      <c r="D1045" s="50">
        <f t="shared" si="748"/>
        <v>0</v>
      </c>
      <c r="E1045" s="50">
        <f t="shared" si="748"/>
        <v>0</v>
      </c>
      <c r="F1045" s="50">
        <f t="shared" si="748"/>
        <v>0</v>
      </c>
      <c r="G1045" s="50">
        <f t="shared" si="748"/>
        <v>0</v>
      </c>
      <c r="H1045" s="50">
        <f t="shared" si="748"/>
        <v>0</v>
      </c>
      <c r="I1045" s="50">
        <f t="shared" si="748"/>
        <v>0</v>
      </c>
      <c r="J1045" s="50">
        <f t="shared" si="748"/>
        <v>0</v>
      </c>
      <c r="K1045" s="50">
        <f t="shared" si="748"/>
        <v>0</v>
      </c>
      <c r="L1045" s="50">
        <f t="shared" si="748"/>
        <v>0</v>
      </c>
      <c r="M1045" s="50">
        <f t="shared" si="748"/>
        <v>0</v>
      </c>
      <c r="N1045" s="50">
        <f t="shared" si="748"/>
        <v>0</v>
      </c>
      <c r="O1045" s="39">
        <f t="shared" si="736"/>
        <v>0</v>
      </c>
      <c r="P1045" s="39">
        <f t="shared" si="737"/>
        <v>0</v>
      </c>
      <c r="Q1045" s="50">
        <f t="shared" si="749"/>
        <v>0</v>
      </c>
      <c r="R1045" s="50">
        <f t="shared" si="748"/>
        <v>0</v>
      </c>
      <c r="S1045" s="50">
        <f t="shared" si="748"/>
        <v>0</v>
      </c>
      <c r="T1045" s="50">
        <f t="shared" si="748"/>
        <v>0</v>
      </c>
      <c r="U1045" s="50">
        <f t="shared" si="748"/>
        <v>0</v>
      </c>
      <c r="V1045" s="50">
        <f t="shared" si="748"/>
        <v>0</v>
      </c>
    </row>
    <row r="1046" spans="1:22" ht="23.25" customHeight="1">
      <c r="A1046" s="97">
        <v>1</v>
      </c>
      <c r="B1046" s="134" t="s">
        <v>614</v>
      </c>
      <c r="C1046" s="107" t="s">
        <v>615</v>
      </c>
      <c r="D1046" s="108">
        <f t="shared" ref="D1046:V1046" si="750">D1058+D1069+D1075+D1079+D1066</f>
        <v>2773</v>
      </c>
      <c r="E1046" s="108">
        <f t="shared" si="750"/>
        <v>3562</v>
      </c>
      <c r="F1046" s="108">
        <f t="shared" si="750"/>
        <v>3788</v>
      </c>
      <c r="G1046" s="108">
        <f t="shared" si="750"/>
        <v>3369</v>
      </c>
      <c r="H1046" s="108">
        <f t="shared" si="750"/>
        <v>7856</v>
      </c>
      <c r="I1046" s="108">
        <f t="shared" si="750"/>
        <v>7172</v>
      </c>
      <c r="J1046" s="108">
        <f t="shared" si="750"/>
        <v>6822</v>
      </c>
      <c r="K1046" s="108">
        <f t="shared" si="750"/>
        <v>1772</v>
      </c>
      <c r="L1046" s="108">
        <f t="shared" si="750"/>
        <v>900</v>
      </c>
      <c r="M1046" s="108">
        <f t="shared" si="750"/>
        <v>3650</v>
      </c>
      <c r="N1046" s="108">
        <f t="shared" si="750"/>
        <v>850</v>
      </c>
      <c r="O1046" s="39">
        <f t="shared" si="736"/>
        <v>7172</v>
      </c>
      <c r="P1046" s="39">
        <f t="shared" si="737"/>
        <v>0</v>
      </c>
      <c r="Q1046" s="135">
        <f t="shared" ref="Q1046" si="751">Q1058+Q1069+Q1075+Q1079+Q1066</f>
        <v>3500</v>
      </c>
      <c r="R1046" s="135">
        <f t="shared" si="750"/>
        <v>3500</v>
      </c>
      <c r="S1046" s="135">
        <f t="shared" si="750"/>
        <v>3500</v>
      </c>
      <c r="T1046" s="135">
        <f t="shared" si="750"/>
        <v>3500</v>
      </c>
      <c r="U1046" s="135">
        <f t="shared" si="750"/>
        <v>3500</v>
      </c>
      <c r="V1046" s="135">
        <f t="shared" si="750"/>
        <v>3500</v>
      </c>
    </row>
    <row r="1047" spans="1:22" ht="14.25">
      <c r="A1047" s="56"/>
      <c r="B1047" s="41" t="s">
        <v>244</v>
      </c>
      <c r="C1047" s="34"/>
      <c r="D1047" s="98">
        <f t="shared" ref="D1047:V1048" si="752">D1059+D1080</f>
        <v>2724</v>
      </c>
      <c r="E1047" s="98">
        <f t="shared" si="752"/>
        <v>3080</v>
      </c>
      <c r="F1047" s="98">
        <f t="shared" si="752"/>
        <v>3236</v>
      </c>
      <c r="G1047" s="98">
        <f t="shared" si="752"/>
        <v>2931</v>
      </c>
      <c r="H1047" s="98">
        <f t="shared" si="752"/>
        <v>4457</v>
      </c>
      <c r="I1047" s="98">
        <f t="shared" si="752"/>
        <v>3500</v>
      </c>
      <c r="J1047" s="98">
        <f t="shared" si="752"/>
        <v>3500</v>
      </c>
      <c r="K1047" s="98">
        <f t="shared" si="752"/>
        <v>900</v>
      </c>
      <c r="L1047" s="98">
        <f t="shared" si="752"/>
        <v>900</v>
      </c>
      <c r="M1047" s="98">
        <f t="shared" si="752"/>
        <v>850</v>
      </c>
      <c r="N1047" s="98">
        <f t="shared" si="752"/>
        <v>850</v>
      </c>
      <c r="O1047" s="39">
        <f t="shared" si="736"/>
        <v>3500</v>
      </c>
      <c r="P1047" s="39">
        <f t="shared" si="737"/>
        <v>0</v>
      </c>
      <c r="Q1047" s="98">
        <f t="shared" ref="Q1047:Q1048" si="753">Q1059+Q1080</f>
        <v>3500</v>
      </c>
      <c r="R1047" s="98">
        <f t="shared" si="752"/>
        <v>3500</v>
      </c>
      <c r="S1047" s="98">
        <f t="shared" si="752"/>
        <v>3500</v>
      </c>
      <c r="T1047" s="98">
        <f t="shared" si="752"/>
        <v>3500</v>
      </c>
      <c r="U1047" s="98">
        <f t="shared" si="752"/>
        <v>3500</v>
      </c>
      <c r="V1047" s="98">
        <f t="shared" si="752"/>
        <v>3500</v>
      </c>
    </row>
    <row r="1048" spans="1:22" ht="14.25">
      <c r="A1048" s="56"/>
      <c r="B1048" s="42" t="s">
        <v>245</v>
      </c>
      <c r="C1048" s="34">
        <v>1</v>
      </c>
      <c r="D1048" s="98">
        <f t="shared" si="752"/>
        <v>2724</v>
      </c>
      <c r="E1048" s="98">
        <f t="shared" si="752"/>
        <v>3080</v>
      </c>
      <c r="F1048" s="98">
        <f t="shared" si="752"/>
        <v>3236</v>
      </c>
      <c r="G1048" s="98">
        <f t="shared" si="752"/>
        <v>2931</v>
      </c>
      <c r="H1048" s="98">
        <f t="shared" si="752"/>
        <v>4457</v>
      </c>
      <c r="I1048" s="98">
        <f t="shared" si="752"/>
        <v>3500</v>
      </c>
      <c r="J1048" s="98">
        <f t="shared" si="752"/>
        <v>3500</v>
      </c>
      <c r="K1048" s="98">
        <f t="shared" si="752"/>
        <v>900</v>
      </c>
      <c r="L1048" s="98">
        <f t="shared" si="752"/>
        <v>900</v>
      </c>
      <c r="M1048" s="98">
        <f t="shared" si="752"/>
        <v>850</v>
      </c>
      <c r="N1048" s="98">
        <f t="shared" si="752"/>
        <v>850</v>
      </c>
      <c r="O1048" s="39">
        <f t="shared" si="736"/>
        <v>3500</v>
      </c>
      <c r="P1048" s="39">
        <f t="shared" si="737"/>
        <v>0</v>
      </c>
      <c r="Q1048" s="98">
        <f t="shared" si="753"/>
        <v>3500</v>
      </c>
      <c r="R1048" s="98">
        <f t="shared" si="752"/>
        <v>3500</v>
      </c>
      <c r="S1048" s="98">
        <f t="shared" si="752"/>
        <v>3500</v>
      </c>
      <c r="T1048" s="98">
        <f t="shared" si="752"/>
        <v>3500</v>
      </c>
      <c r="U1048" s="98">
        <f t="shared" si="752"/>
        <v>3500</v>
      </c>
      <c r="V1048" s="98">
        <f t="shared" si="752"/>
        <v>3500</v>
      </c>
    </row>
    <row r="1049" spans="1:22" ht="14.25">
      <c r="A1049" s="56"/>
      <c r="B1049" s="42" t="s">
        <v>246</v>
      </c>
      <c r="C1049" s="34">
        <v>10</v>
      </c>
      <c r="D1049" s="98">
        <f t="shared" ref="D1049:V1049" si="754">D1061</f>
        <v>1885</v>
      </c>
      <c r="E1049" s="98">
        <f t="shared" si="754"/>
        <v>2280</v>
      </c>
      <c r="F1049" s="98">
        <f t="shared" si="754"/>
        <v>2280</v>
      </c>
      <c r="G1049" s="98">
        <f t="shared" si="754"/>
        <v>1975</v>
      </c>
      <c r="H1049" s="98">
        <f t="shared" si="754"/>
        <v>2913</v>
      </c>
      <c r="I1049" s="98">
        <f t="shared" si="754"/>
        <v>2700</v>
      </c>
      <c r="J1049" s="98">
        <f t="shared" si="754"/>
        <v>2500</v>
      </c>
      <c r="K1049" s="98">
        <f t="shared" si="754"/>
        <v>700</v>
      </c>
      <c r="L1049" s="98">
        <f t="shared" si="754"/>
        <v>700</v>
      </c>
      <c r="M1049" s="98">
        <f t="shared" si="754"/>
        <v>650</v>
      </c>
      <c r="N1049" s="98">
        <f t="shared" si="754"/>
        <v>650</v>
      </c>
      <c r="O1049" s="39">
        <f t="shared" si="736"/>
        <v>2700</v>
      </c>
      <c r="P1049" s="39">
        <f t="shared" si="737"/>
        <v>0</v>
      </c>
      <c r="Q1049" s="98">
        <f t="shared" ref="Q1049" si="755">Q1061</f>
        <v>2500</v>
      </c>
      <c r="R1049" s="98">
        <f t="shared" si="754"/>
        <v>2500</v>
      </c>
      <c r="S1049" s="98">
        <f t="shared" si="754"/>
        <v>2500</v>
      </c>
      <c r="T1049" s="98">
        <f t="shared" si="754"/>
        <v>2500</v>
      </c>
      <c r="U1049" s="98">
        <f t="shared" si="754"/>
        <v>2500</v>
      </c>
      <c r="V1049" s="98">
        <f t="shared" si="754"/>
        <v>2500</v>
      </c>
    </row>
    <row r="1050" spans="1:22" ht="14.25">
      <c r="A1050" s="56"/>
      <c r="B1050" s="42" t="s">
        <v>247</v>
      </c>
      <c r="C1050" s="34">
        <v>20</v>
      </c>
      <c r="D1050" s="98">
        <f t="shared" ref="D1050:V1050" si="756">D1062+D1082</f>
        <v>839</v>
      </c>
      <c r="E1050" s="98">
        <f t="shared" si="756"/>
        <v>800</v>
      </c>
      <c r="F1050" s="98">
        <f t="shared" si="756"/>
        <v>956</v>
      </c>
      <c r="G1050" s="98">
        <f t="shared" si="756"/>
        <v>956</v>
      </c>
      <c r="H1050" s="98">
        <f t="shared" si="756"/>
        <v>1544</v>
      </c>
      <c r="I1050" s="98">
        <f t="shared" si="756"/>
        <v>800</v>
      </c>
      <c r="J1050" s="98">
        <f t="shared" si="756"/>
        <v>1000</v>
      </c>
      <c r="K1050" s="98">
        <f t="shared" si="756"/>
        <v>200</v>
      </c>
      <c r="L1050" s="98">
        <f t="shared" si="756"/>
        <v>200</v>
      </c>
      <c r="M1050" s="98">
        <f t="shared" si="756"/>
        <v>200</v>
      </c>
      <c r="N1050" s="98">
        <f t="shared" si="756"/>
        <v>200</v>
      </c>
      <c r="O1050" s="39">
        <f t="shared" si="736"/>
        <v>800</v>
      </c>
      <c r="P1050" s="39">
        <f t="shared" si="737"/>
        <v>0</v>
      </c>
      <c r="Q1050" s="98">
        <f t="shared" ref="Q1050" si="757">Q1062+Q1082</f>
        <v>1000</v>
      </c>
      <c r="R1050" s="98">
        <f t="shared" si="756"/>
        <v>1000</v>
      </c>
      <c r="S1050" s="98">
        <f t="shared" si="756"/>
        <v>1000</v>
      </c>
      <c r="T1050" s="98">
        <f t="shared" si="756"/>
        <v>1000</v>
      </c>
      <c r="U1050" s="98">
        <f t="shared" si="756"/>
        <v>1000</v>
      </c>
      <c r="V1050" s="98">
        <f t="shared" si="756"/>
        <v>1000</v>
      </c>
    </row>
    <row r="1051" spans="1:22" ht="20.25" customHeight="1">
      <c r="A1051" s="56"/>
      <c r="B1051" s="42" t="s">
        <v>256</v>
      </c>
      <c r="C1051" s="43" t="s">
        <v>355</v>
      </c>
      <c r="D1051" s="98">
        <f t="shared" ref="D1051:V1051" si="758">D1063</f>
        <v>0</v>
      </c>
      <c r="E1051" s="98">
        <f t="shared" si="758"/>
        <v>0</v>
      </c>
      <c r="F1051" s="98">
        <f t="shared" si="758"/>
        <v>0</v>
      </c>
      <c r="G1051" s="98">
        <f t="shared" si="758"/>
        <v>0</v>
      </c>
      <c r="H1051" s="98">
        <f t="shared" si="758"/>
        <v>0</v>
      </c>
      <c r="I1051" s="98">
        <f t="shared" si="758"/>
        <v>0</v>
      </c>
      <c r="J1051" s="98">
        <f t="shared" si="758"/>
        <v>0</v>
      </c>
      <c r="K1051" s="98">
        <f t="shared" si="758"/>
        <v>0</v>
      </c>
      <c r="L1051" s="98">
        <f t="shared" si="758"/>
        <v>0</v>
      </c>
      <c r="M1051" s="98">
        <f t="shared" si="758"/>
        <v>0</v>
      </c>
      <c r="N1051" s="98">
        <f t="shared" si="758"/>
        <v>0</v>
      </c>
      <c r="O1051" s="39">
        <f t="shared" si="736"/>
        <v>0</v>
      </c>
      <c r="P1051" s="39">
        <f t="shared" si="737"/>
        <v>0</v>
      </c>
      <c r="Q1051" s="98">
        <f t="shared" ref="Q1051" si="759">Q1063</f>
        <v>0</v>
      </c>
      <c r="R1051" s="98">
        <f t="shared" si="758"/>
        <v>0</v>
      </c>
      <c r="S1051" s="98">
        <f t="shared" si="758"/>
        <v>0</v>
      </c>
      <c r="T1051" s="98">
        <f t="shared" si="758"/>
        <v>0</v>
      </c>
      <c r="U1051" s="98">
        <f t="shared" si="758"/>
        <v>0</v>
      </c>
      <c r="V1051" s="98">
        <f t="shared" si="758"/>
        <v>0</v>
      </c>
    </row>
    <row r="1052" spans="1:22" ht="19.5" customHeight="1">
      <c r="A1052" s="56"/>
      <c r="B1052" s="41" t="s">
        <v>257</v>
      </c>
      <c r="C1052" s="34"/>
      <c r="D1052" s="98">
        <f>D1064+D1070+D1076+D1083+D1067</f>
        <v>49</v>
      </c>
      <c r="E1052" s="98">
        <f t="shared" ref="E1052:V1052" si="760">E1064+E1070+E1076+E1083+E1067</f>
        <v>482</v>
      </c>
      <c r="F1052" s="98">
        <f t="shared" si="760"/>
        <v>552</v>
      </c>
      <c r="G1052" s="98">
        <f t="shared" si="760"/>
        <v>438</v>
      </c>
      <c r="H1052" s="98">
        <f t="shared" si="760"/>
        <v>3399</v>
      </c>
      <c r="I1052" s="98">
        <f t="shared" si="760"/>
        <v>3672</v>
      </c>
      <c r="J1052" s="98">
        <f t="shared" si="760"/>
        <v>3322</v>
      </c>
      <c r="K1052" s="98">
        <f t="shared" si="760"/>
        <v>872</v>
      </c>
      <c r="L1052" s="98">
        <f t="shared" si="760"/>
        <v>0</v>
      </c>
      <c r="M1052" s="98">
        <f t="shared" si="760"/>
        <v>2800</v>
      </c>
      <c r="N1052" s="98">
        <f t="shared" si="760"/>
        <v>0</v>
      </c>
      <c r="O1052" s="39">
        <f t="shared" si="736"/>
        <v>3672</v>
      </c>
      <c r="P1052" s="39">
        <f t="shared" si="737"/>
        <v>0</v>
      </c>
      <c r="Q1052" s="98">
        <f t="shared" ref="Q1052" si="761">Q1064+Q1070+Q1076+Q1083+Q1067</f>
        <v>0</v>
      </c>
      <c r="R1052" s="98">
        <f t="shared" si="760"/>
        <v>0</v>
      </c>
      <c r="S1052" s="98">
        <f t="shared" si="760"/>
        <v>0</v>
      </c>
      <c r="T1052" s="98">
        <f t="shared" si="760"/>
        <v>0</v>
      </c>
      <c r="U1052" s="98">
        <f t="shared" si="760"/>
        <v>0</v>
      </c>
      <c r="V1052" s="98">
        <f t="shared" si="760"/>
        <v>0</v>
      </c>
    </row>
    <row r="1053" spans="1:22" ht="0.75" hidden="1" customHeight="1">
      <c r="A1053" s="56"/>
      <c r="B1053" s="41" t="s">
        <v>266</v>
      </c>
      <c r="C1053" s="34">
        <v>56</v>
      </c>
      <c r="D1053" s="44"/>
      <c r="E1053" s="45"/>
      <c r="F1053" s="45"/>
      <c r="G1053" s="45"/>
      <c r="H1053" s="45"/>
      <c r="I1053" s="45"/>
      <c r="J1053" s="45"/>
      <c r="K1053" s="45"/>
      <c r="L1053" s="45"/>
      <c r="M1053" s="45"/>
      <c r="N1053" s="45"/>
      <c r="O1053" s="39">
        <f t="shared" si="736"/>
        <v>0</v>
      </c>
      <c r="P1053" s="39">
        <f t="shared" si="737"/>
        <v>0</v>
      </c>
      <c r="Q1053" s="45"/>
      <c r="R1053" s="45"/>
      <c r="S1053" s="45"/>
      <c r="T1053" s="45"/>
      <c r="U1053" s="45"/>
      <c r="V1053" s="45"/>
    </row>
    <row r="1054" spans="1:22" ht="14.25" hidden="1" customHeight="1">
      <c r="A1054" s="56"/>
      <c r="B1054" s="41" t="s">
        <v>266</v>
      </c>
      <c r="C1054" s="34">
        <v>58</v>
      </c>
      <c r="D1054" s="44"/>
      <c r="E1054" s="45"/>
      <c r="F1054" s="45"/>
      <c r="G1054" s="45"/>
      <c r="H1054" s="45"/>
      <c r="I1054" s="45"/>
      <c r="J1054" s="45"/>
      <c r="K1054" s="45"/>
      <c r="L1054" s="45"/>
      <c r="M1054" s="45"/>
      <c r="N1054" s="45"/>
      <c r="O1054" s="39">
        <f t="shared" si="736"/>
        <v>0</v>
      </c>
      <c r="P1054" s="39">
        <f t="shared" si="737"/>
        <v>0</v>
      </c>
      <c r="Q1054" s="45"/>
      <c r="R1054" s="45"/>
      <c r="S1054" s="45"/>
      <c r="T1054" s="45"/>
      <c r="U1054" s="45"/>
      <c r="V1054" s="45"/>
    </row>
    <row r="1055" spans="1:22" ht="14.25" customHeight="1">
      <c r="A1055" s="56"/>
      <c r="B1055" s="41" t="s">
        <v>266</v>
      </c>
      <c r="C1055" s="43">
        <v>56</v>
      </c>
      <c r="D1055" s="44">
        <f>D1078</f>
        <v>0</v>
      </c>
      <c r="E1055" s="44">
        <f t="shared" ref="E1055:V1055" si="762">E1078</f>
        <v>353</v>
      </c>
      <c r="F1055" s="45">
        <f t="shared" si="762"/>
        <v>353</v>
      </c>
      <c r="G1055" s="45">
        <f t="shared" si="762"/>
        <v>241</v>
      </c>
      <c r="H1055" s="45">
        <f t="shared" si="762"/>
        <v>492</v>
      </c>
      <c r="I1055" s="45">
        <f t="shared" si="762"/>
        <v>492</v>
      </c>
      <c r="J1055" s="45">
        <f t="shared" si="762"/>
        <v>492</v>
      </c>
      <c r="K1055" s="45">
        <f t="shared" si="762"/>
        <v>492</v>
      </c>
      <c r="L1055" s="45">
        <f t="shared" si="762"/>
        <v>0</v>
      </c>
      <c r="M1055" s="45">
        <f t="shared" si="762"/>
        <v>0</v>
      </c>
      <c r="N1055" s="45">
        <f t="shared" si="762"/>
        <v>0</v>
      </c>
      <c r="O1055" s="39">
        <f t="shared" si="736"/>
        <v>492</v>
      </c>
      <c r="P1055" s="39">
        <f t="shared" si="737"/>
        <v>0</v>
      </c>
      <c r="Q1055" s="45">
        <f t="shared" ref="Q1055" si="763">Q1078</f>
        <v>0</v>
      </c>
      <c r="R1055" s="45">
        <f t="shared" si="762"/>
        <v>0</v>
      </c>
      <c r="S1055" s="45">
        <f t="shared" si="762"/>
        <v>0</v>
      </c>
      <c r="T1055" s="45">
        <f t="shared" si="762"/>
        <v>0</v>
      </c>
      <c r="U1055" s="45">
        <f t="shared" si="762"/>
        <v>0</v>
      </c>
      <c r="V1055" s="45">
        <f t="shared" si="762"/>
        <v>0</v>
      </c>
    </row>
    <row r="1056" spans="1:22" ht="14.25">
      <c r="A1056" s="56"/>
      <c r="B1056" s="42" t="s">
        <v>310</v>
      </c>
      <c r="C1056" s="34">
        <v>70</v>
      </c>
      <c r="D1056" s="98">
        <f t="shared" ref="D1056:V1056" si="764">D1065+D1068</f>
        <v>49</v>
      </c>
      <c r="E1056" s="98">
        <f t="shared" si="764"/>
        <v>129</v>
      </c>
      <c r="F1056" s="98">
        <f t="shared" si="764"/>
        <v>199</v>
      </c>
      <c r="G1056" s="98">
        <f t="shared" si="764"/>
        <v>197</v>
      </c>
      <c r="H1056" s="98">
        <f t="shared" si="764"/>
        <v>2907</v>
      </c>
      <c r="I1056" s="98">
        <f t="shared" si="764"/>
        <v>3180</v>
      </c>
      <c r="J1056" s="98">
        <f t="shared" si="764"/>
        <v>2830</v>
      </c>
      <c r="K1056" s="98">
        <f t="shared" si="764"/>
        <v>380</v>
      </c>
      <c r="L1056" s="98">
        <f t="shared" si="764"/>
        <v>0</v>
      </c>
      <c r="M1056" s="98">
        <f t="shared" si="764"/>
        <v>2800</v>
      </c>
      <c r="N1056" s="98">
        <f t="shared" si="764"/>
        <v>0</v>
      </c>
      <c r="O1056" s="39">
        <f t="shared" si="736"/>
        <v>3180</v>
      </c>
      <c r="P1056" s="39">
        <f t="shared" si="737"/>
        <v>0</v>
      </c>
      <c r="Q1056" s="98">
        <f t="shared" ref="Q1056" si="765">Q1065+Q1068</f>
        <v>0</v>
      </c>
      <c r="R1056" s="98">
        <f t="shared" si="764"/>
        <v>0</v>
      </c>
      <c r="S1056" s="98">
        <f t="shared" si="764"/>
        <v>0</v>
      </c>
      <c r="T1056" s="98">
        <f t="shared" si="764"/>
        <v>0</v>
      </c>
      <c r="U1056" s="98">
        <f t="shared" si="764"/>
        <v>0</v>
      </c>
      <c r="V1056" s="98">
        <f t="shared" si="764"/>
        <v>0</v>
      </c>
    </row>
    <row r="1057" spans="1:22" ht="29.25" hidden="1" customHeight="1">
      <c r="A1057" s="56"/>
      <c r="B1057" s="67" t="s">
        <v>278</v>
      </c>
      <c r="C1057" s="43" t="s">
        <v>613</v>
      </c>
      <c r="D1057" s="98">
        <f>D1089</f>
        <v>0</v>
      </c>
      <c r="E1057" s="98">
        <f t="shared" ref="E1057:V1057" si="766">E1089</f>
        <v>0</v>
      </c>
      <c r="F1057" s="98">
        <f t="shared" si="766"/>
        <v>0</v>
      </c>
      <c r="G1057" s="98">
        <f t="shared" si="766"/>
        <v>0</v>
      </c>
      <c r="H1057" s="98">
        <f t="shared" si="766"/>
        <v>0</v>
      </c>
      <c r="I1057" s="98">
        <f t="shared" si="766"/>
        <v>0</v>
      </c>
      <c r="J1057" s="98">
        <f t="shared" si="766"/>
        <v>0</v>
      </c>
      <c r="K1057" s="98">
        <f t="shared" si="766"/>
        <v>0</v>
      </c>
      <c r="L1057" s="98">
        <f t="shared" si="766"/>
        <v>0</v>
      </c>
      <c r="M1057" s="98">
        <f t="shared" si="766"/>
        <v>0</v>
      </c>
      <c r="N1057" s="98">
        <f t="shared" si="766"/>
        <v>0</v>
      </c>
      <c r="O1057" s="39">
        <f t="shared" si="736"/>
        <v>0</v>
      </c>
      <c r="P1057" s="39">
        <f t="shared" si="737"/>
        <v>0</v>
      </c>
      <c r="Q1057" s="98">
        <f t="shared" ref="Q1057" si="767">Q1089</f>
        <v>0</v>
      </c>
      <c r="R1057" s="98">
        <f t="shared" si="766"/>
        <v>0</v>
      </c>
      <c r="S1057" s="98">
        <f t="shared" si="766"/>
        <v>0</v>
      </c>
      <c r="T1057" s="98">
        <f t="shared" si="766"/>
        <v>0</v>
      </c>
      <c r="U1057" s="98">
        <f t="shared" si="766"/>
        <v>0</v>
      </c>
      <c r="V1057" s="98">
        <f t="shared" si="766"/>
        <v>0</v>
      </c>
    </row>
    <row r="1058" spans="1:22" ht="14.25">
      <c r="A1058" s="56" t="s">
        <v>404</v>
      </c>
      <c r="B1058" s="127" t="s">
        <v>616</v>
      </c>
      <c r="C1058" s="128" t="s">
        <v>617</v>
      </c>
      <c r="D1058" s="129">
        <f t="shared" ref="D1058:V1058" si="768">D1059+D1064</f>
        <v>2773</v>
      </c>
      <c r="E1058" s="129">
        <f t="shared" si="768"/>
        <v>3209</v>
      </c>
      <c r="F1058" s="129">
        <f>F1059+F1064</f>
        <v>3435</v>
      </c>
      <c r="G1058" s="129">
        <f>G1059+G1063+G1064</f>
        <v>3128</v>
      </c>
      <c r="H1058" s="129">
        <f t="shared" si="768"/>
        <v>7364</v>
      </c>
      <c r="I1058" s="129">
        <f t="shared" si="768"/>
        <v>6380</v>
      </c>
      <c r="J1058" s="129">
        <f t="shared" si="768"/>
        <v>6330</v>
      </c>
      <c r="K1058" s="129">
        <f t="shared" si="768"/>
        <v>1280</v>
      </c>
      <c r="L1058" s="129">
        <f t="shared" si="768"/>
        <v>900</v>
      </c>
      <c r="M1058" s="129">
        <f t="shared" si="768"/>
        <v>3350</v>
      </c>
      <c r="N1058" s="129">
        <f t="shared" si="768"/>
        <v>850</v>
      </c>
      <c r="O1058" s="39">
        <f t="shared" si="736"/>
        <v>6380</v>
      </c>
      <c r="P1058" s="39">
        <f t="shared" si="737"/>
        <v>0</v>
      </c>
      <c r="Q1058" s="129">
        <f t="shared" ref="Q1058" si="769">Q1059+Q1064</f>
        <v>3500</v>
      </c>
      <c r="R1058" s="129">
        <f t="shared" si="768"/>
        <v>3500</v>
      </c>
      <c r="S1058" s="129">
        <f t="shared" si="768"/>
        <v>3500</v>
      </c>
      <c r="T1058" s="129">
        <f t="shared" si="768"/>
        <v>3500</v>
      </c>
      <c r="U1058" s="129">
        <f t="shared" si="768"/>
        <v>3500</v>
      </c>
      <c r="V1058" s="129">
        <f t="shared" si="768"/>
        <v>3500</v>
      </c>
    </row>
    <row r="1059" spans="1:22" ht="14.25">
      <c r="A1059" s="56"/>
      <c r="B1059" s="41" t="s">
        <v>244</v>
      </c>
      <c r="C1059" s="43"/>
      <c r="D1059" s="98">
        <f t="shared" ref="D1059:V1059" si="770">D1060+D1063</f>
        <v>2724</v>
      </c>
      <c r="E1059" s="98">
        <f>E1060+E1063</f>
        <v>3080</v>
      </c>
      <c r="F1059" s="98">
        <f>F1060+F1063</f>
        <v>3236</v>
      </c>
      <c r="G1059" s="98">
        <f>G1060+G1063</f>
        <v>2931</v>
      </c>
      <c r="H1059" s="98">
        <f t="shared" si="770"/>
        <v>4457</v>
      </c>
      <c r="I1059" s="98">
        <f t="shared" si="770"/>
        <v>3500</v>
      </c>
      <c r="J1059" s="98">
        <f t="shared" si="770"/>
        <v>3500</v>
      </c>
      <c r="K1059" s="98">
        <f t="shared" si="770"/>
        <v>900</v>
      </c>
      <c r="L1059" s="98">
        <f t="shared" si="770"/>
        <v>900</v>
      </c>
      <c r="M1059" s="98">
        <f t="shared" si="770"/>
        <v>850</v>
      </c>
      <c r="N1059" s="98">
        <f t="shared" si="770"/>
        <v>850</v>
      </c>
      <c r="O1059" s="39">
        <f t="shared" si="736"/>
        <v>3500</v>
      </c>
      <c r="P1059" s="39">
        <f t="shared" si="737"/>
        <v>0</v>
      </c>
      <c r="Q1059" s="98">
        <f t="shared" ref="Q1059" si="771">Q1060+Q1063</f>
        <v>3500</v>
      </c>
      <c r="R1059" s="98">
        <f t="shared" si="770"/>
        <v>3500</v>
      </c>
      <c r="S1059" s="98">
        <f t="shared" si="770"/>
        <v>3500</v>
      </c>
      <c r="T1059" s="98">
        <f t="shared" si="770"/>
        <v>3500</v>
      </c>
      <c r="U1059" s="98">
        <f t="shared" si="770"/>
        <v>3500</v>
      </c>
      <c r="V1059" s="98">
        <f t="shared" si="770"/>
        <v>3500</v>
      </c>
    </row>
    <row r="1060" spans="1:22" ht="14.25">
      <c r="A1060" s="56"/>
      <c r="B1060" s="42" t="s">
        <v>245</v>
      </c>
      <c r="C1060" s="43">
        <v>1</v>
      </c>
      <c r="D1060" s="50">
        <f t="shared" ref="D1060:V1060" si="772">D1061+D1062</f>
        <v>2724</v>
      </c>
      <c r="E1060" s="50">
        <f t="shared" si="772"/>
        <v>3080</v>
      </c>
      <c r="F1060" s="50">
        <f>F1061+F1062</f>
        <v>3236</v>
      </c>
      <c r="G1060" s="50">
        <f>G1061+G1062</f>
        <v>2931</v>
      </c>
      <c r="H1060" s="50">
        <f t="shared" si="772"/>
        <v>4457</v>
      </c>
      <c r="I1060" s="50">
        <f t="shared" si="772"/>
        <v>3500</v>
      </c>
      <c r="J1060" s="50">
        <f t="shared" si="772"/>
        <v>3500</v>
      </c>
      <c r="K1060" s="50">
        <f t="shared" si="772"/>
        <v>900</v>
      </c>
      <c r="L1060" s="50">
        <f t="shared" si="772"/>
        <v>900</v>
      </c>
      <c r="M1060" s="50">
        <f t="shared" si="772"/>
        <v>850</v>
      </c>
      <c r="N1060" s="50">
        <f t="shared" si="772"/>
        <v>850</v>
      </c>
      <c r="O1060" s="39">
        <f t="shared" si="736"/>
        <v>3500</v>
      </c>
      <c r="P1060" s="39">
        <f t="shared" si="737"/>
        <v>0</v>
      </c>
      <c r="Q1060" s="50">
        <f t="shared" ref="Q1060" si="773">Q1061+Q1062</f>
        <v>3500</v>
      </c>
      <c r="R1060" s="50">
        <f t="shared" si="772"/>
        <v>3500</v>
      </c>
      <c r="S1060" s="50">
        <f t="shared" si="772"/>
        <v>3500</v>
      </c>
      <c r="T1060" s="50">
        <f t="shared" si="772"/>
        <v>3500</v>
      </c>
      <c r="U1060" s="50">
        <f t="shared" si="772"/>
        <v>3500</v>
      </c>
      <c r="V1060" s="50">
        <f t="shared" si="772"/>
        <v>3500</v>
      </c>
    </row>
    <row r="1061" spans="1:22" ht="14.25">
      <c r="A1061" s="56"/>
      <c r="B1061" s="42" t="s">
        <v>246</v>
      </c>
      <c r="C1061" s="43">
        <v>10</v>
      </c>
      <c r="D1061" s="44">
        <v>1885</v>
      </c>
      <c r="E1061" s="45">
        <v>2280</v>
      </c>
      <c r="F1061" s="45">
        <v>2280</v>
      </c>
      <c r="G1061" s="45">
        <v>1975</v>
      </c>
      <c r="H1061" s="45">
        <v>2913</v>
      </c>
      <c r="I1061" s="45">
        <f>2500+200</f>
        <v>2700</v>
      </c>
      <c r="J1061" s="45">
        <v>2500</v>
      </c>
      <c r="K1061" s="45">
        <v>700</v>
      </c>
      <c r="L1061" s="45">
        <v>700</v>
      </c>
      <c r="M1061" s="45">
        <v>650</v>
      </c>
      <c r="N1061" s="45">
        <v>650</v>
      </c>
      <c r="O1061" s="39">
        <f t="shared" si="736"/>
        <v>2700</v>
      </c>
      <c r="P1061" s="39">
        <f t="shared" si="737"/>
        <v>0</v>
      </c>
      <c r="Q1061" s="45">
        <v>2500</v>
      </c>
      <c r="R1061" s="45">
        <v>2500</v>
      </c>
      <c r="S1061" s="45">
        <v>2500</v>
      </c>
      <c r="T1061" s="45">
        <v>2500</v>
      </c>
      <c r="U1061" s="45">
        <v>2500</v>
      </c>
      <c r="V1061" s="45">
        <v>2500</v>
      </c>
    </row>
    <row r="1062" spans="1:22" ht="17.25" customHeight="1">
      <c r="A1062" s="56"/>
      <c r="B1062" s="42" t="s">
        <v>247</v>
      </c>
      <c r="C1062" s="43">
        <v>20</v>
      </c>
      <c r="D1062" s="44">
        <v>839</v>
      </c>
      <c r="E1062" s="45">
        <v>800</v>
      </c>
      <c r="F1062" s="45">
        <v>956</v>
      </c>
      <c r="G1062" s="45">
        <v>956</v>
      </c>
      <c r="H1062" s="45">
        <v>1544</v>
      </c>
      <c r="I1062" s="45">
        <f>1000-200</f>
        <v>800</v>
      </c>
      <c r="J1062" s="45">
        <v>1000</v>
      </c>
      <c r="K1062" s="45">
        <v>200</v>
      </c>
      <c r="L1062" s="45">
        <v>200</v>
      </c>
      <c r="M1062" s="45">
        <v>200</v>
      </c>
      <c r="N1062" s="45">
        <v>200</v>
      </c>
      <c r="O1062" s="39">
        <f t="shared" si="736"/>
        <v>800</v>
      </c>
      <c r="P1062" s="39">
        <f t="shared" si="737"/>
        <v>0</v>
      </c>
      <c r="Q1062" s="45">
        <v>1000</v>
      </c>
      <c r="R1062" s="45">
        <v>1000</v>
      </c>
      <c r="S1062" s="45">
        <v>1000</v>
      </c>
      <c r="T1062" s="45">
        <v>1000</v>
      </c>
      <c r="U1062" s="45">
        <v>1000</v>
      </c>
      <c r="V1062" s="45">
        <v>1000</v>
      </c>
    </row>
    <row r="1063" spans="1:22" ht="15" hidden="1" customHeight="1">
      <c r="A1063" s="56"/>
      <c r="B1063" s="42" t="s">
        <v>256</v>
      </c>
      <c r="C1063" s="43" t="s">
        <v>355</v>
      </c>
      <c r="D1063" s="44"/>
      <c r="E1063" s="45"/>
      <c r="F1063" s="45"/>
      <c r="G1063" s="45"/>
      <c r="H1063" s="45"/>
      <c r="I1063" s="45"/>
      <c r="J1063" s="45"/>
      <c r="K1063" s="45"/>
      <c r="L1063" s="45"/>
      <c r="M1063" s="45"/>
      <c r="N1063" s="45"/>
      <c r="O1063" s="39">
        <f t="shared" si="736"/>
        <v>0</v>
      </c>
      <c r="P1063" s="39">
        <f t="shared" si="737"/>
        <v>0</v>
      </c>
      <c r="Q1063" s="45"/>
      <c r="R1063" s="45"/>
      <c r="S1063" s="45"/>
      <c r="T1063" s="45"/>
      <c r="U1063" s="45"/>
      <c r="V1063" s="45"/>
    </row>
    <row r="1064" spans="1:22" ht="18.75" customHeight="1">
      <c r="A1064" s="56"/>
      <c r="B1064" s="41" t="s">
        <v>257</v>
      </c>
      <c r="C1064" s="43"/>
      <c r="D1064" s="98">
        <f t="shared" ref="D1064:V1064" si="774">D1065</f>
        <v>49</v>
      </c>
      <c r="E1064" s="98">
        <f t="shared" si="774"/>
        <v>129</v>
      </c>
      <c r="F1064" s="98">
        <f t="shared" si="774"/>
        <v>199</v>
      </c>
      <c r="G1064" s="98">
        <f t="shared" si="774"/>
        <v>197</v>
      </c>
      <c r="H1064" s="98">
        <f t="shared" si="774"/>
        <v>2907</v>
      </c>
      <c r="I1064" s="98">
        <f t="shared" si="774"/>
        <v>2880</v>
      </c>
      <c r="J1064" s="98">
        <f t="shared" si="774"/>
        <v>2830</v>
      </c>
      <c r="K1064" s="98">
        <f t="shared" si="774"/>
        <v>380</v>
      </c>
      <c r="L1064" s="98">
        <f t="shared" si="774"/>
        <v>0</v>
      </c>
      <c r="M1064" s="98">
        <f t="shared" si="774"/>
        <v>2500</v>
      </c>
      <c r="N1064" s="98">
        <f t="shared" si="774"/>
        <v>0</v>
      </c>
      <c r="O1064" s="39">
        <f t="shared" si="736"/>
        <v>2880</v>
      </c>
      <c r="P1064" s="39">
        <f t="shared" si="737"/>
        <v>0</v>
      </c>
      <c r="Q1064" s="98">
        <f t="shared" si="774"/>
        <v>0</v>
      </c>
      <c r="R1064" s="98">
        <f t="shared" si="774"/>
        <v>0</v>
      </c>
      <c r="S1064" s="98">
        <f t="shared" si="774"/>
        <v>0</v>
      </c>
      <c r="T1064" s="98">
        <f t="shared" si="774"/>
        <v>0</v>
      </c>
      <c r="U1064" s="98">
        <f t="shared" si="774"/>
        <v>0</v>
      </c>
      <c r="V1064" s="98">
        <f t="shared" si="774"/>
        <v>0</v>
      </c>
    </row>
    <row r="1065" spans="1:22" ht="17.25" customHeight="1">
      <c r="A1065" s="56"/>
      <c r="B1065" s="42" t="s">
        <v>310</v>
      </c>
      <c r="C1065" s="43">
        <v>70</v>
      </c>
      <c r="D1065" s="44">
        <v>49</v>
      </c>
      <c r="E1065" s="45">
        <v>129</v>
      </c>
      <c r="F1065" s="45">
        <v>199</v>
      </c>
      <c r="G1065" s="45">
        <v>197</v>
      </c>
      <c r="H1065" s="45">
        <v>2907</v>
      </c>
      <c r="I1065" s="45">
        <f>2500+30+300+50</f>
        <v>2880</v>
      </c>
      <c r="J1065" s="45">
        <f>2500+30+300</f>
        <v>2830</v>
      </c>
      <c r="K1065" s="45">
        <f>330+50</f>
        <v>380</v>
      </c>
      <c r="L1065" s="45"/>
      <c r="M1065" s="45">
        <v>2500</v>
      </c>
      <c r="N1065" s="45"/>
      <c r="O1065" s="39">
        <f t="shared" si="736"/>
        <v>2880</v>
      </c>
      <c r="P1065" s="39">
        <f t="shared" si="737"/>
        <v>0</v>
      </c>
      <c r="Q1065" s="45">
        <v>0</v>
      </c>
      <c r="R1065" s="45">
        <v>0</v>
      </c>
      <c r="S1065" s="45">
        <v>0</v>
      </c>
      <c r="T1065" s="45">
        <v>0</v>
      </c>
      <c r="U1065" s="45">
        <v>0</v>
      </c>
      <c r="V1065" s="45">
        <v>0</v>
      </c>
    </row>
    <row r="1066" spans="1:22" ht="17.25" customHeight="1">
      <c r="A1066" s="56"/>
      <c r="B1066" s="170" t="s">
        <v>618</v>
      </c>
      <c r="C1066" s="171" t="s">
        <v>617</v>
      </c>
      <c r="D1066" s="172">
        <f t="shared" ref="D1066:V1067" si="775">D1067</f>
        <v>0</v>
      </c>
      <c r="E1066" s="172">
        <f t="shared" si="775"/>
        <v>0</v>
      </c>
      <c r="F1066" s="172">
        <f t="shared" si="775"/>
        <v>0</v>
      </c>
      <c r="G1066" s="172">
        <f t="shared" si="775"/>
        <v>0</v>
      </c>
      <c r="H1066" s="172">
        <f t="shared" si="775"/>
        <v>0</v>
      </c>
      <c r="I1066" s="172">
        <f t="shared" si="775"/>
        <v>300</v>
      </c>
      <c r="J1066" s="172">
        <f t="shared" si="775"/>
        <v>0</v>
      </c>
      <c r="K1066" s="172">
        <f t="shared" si="775"/>
        <v>0</v>
      </c>
      <c r="L1066" s="172">
        <f t="shared" si="775"/>
        <v>0</v>
      </c>
      <c r="M1066" s="172">
        <f t="shared" si="775"/>
        <v>300</v>
      </c>
      <c r="N1066" s="172">
        <f t="shared" si="775"/>
        <v>0</v>
      </c>
      <c r="O1066" s="163">
        <f t="shared" si="736"/>
        <v>300</v>
      </c>
      <c r="P1066" s="163">
        <f t="shared" si="737"/>
        <v>0</v>
      </c>
      <c r="Q1066" s="172">
        <f t="shared" si="775"/>
        <v>0</v>
      </c>
      <c r="R1066" s="172">
        <f t="shared" si="775"/>
        <v>0</v>
      </c>
      <c r="S1066" s="172">
        <f t="shared" si="775"/>
        <v>0</v>
      </c>
      <c r="T1066" s="172">
        <f t="shared" si="775"/>
        <v>0</v>
      </c>
      <c r="U1066" s="172">
        <f t="shared" si="775"/>
        <v>0</v>
      </c>
      <c r="V1066" s="55">
        <f t="shared" si="775"/>
        <v>0</v>
      </c>
    </row>
    <row r="1067" spans="1:22" ht="17.25" customHeight="1">
      <c r="A1067" s="56"/>
      <c r="B1067" s="41" t="s">
        <v>257</v>
      </c>
      <c r="C1067" s="43"/>
      <c r="D1067" s="44"/>
      <c r="E1067" s="55">
        <f t="shared" si="775"/>
        <v>0</v>
      </c>
      <c r="F1067" s="45"/>
      <c r="G1067" s="45"/>
      <c r="H1067" s="45"/>
      <c r="I1067" s="45">
        <f t="shared" si="775"/>
        <v>300</v>
      </c>
      <c r="J1067" s="45">
        <f t="shared" si="775"/>
        <v>0</v>
      </c>
      <c r="K1067" s="45">
        <f t="shared" si="775"/>
        <v>0</v>
      </c>
      <c r="L1067" s="45">
        <f t="shared" si="775"/>
        <v>0</v>
      </c>
      <c r="M1067" s="45">
        <f>M1068</f>
        <v>300</v>
      </c>
      <c r="N1067" s="45"/>
      <c r="O1067" s="39">
        <f t="shared" si="736"/>
        <v>300</v>
      </c>
      <c r="P1067" s="39">
        <f t="shared" si="737"/>
        <v>0</v>
      </c>
      <c r="Q1067" s="45"/>
      <c r="R1067" s="45"/>
      <c r="S1067" s="45"/>
      <c r="T1067" s="45"/>
      <c r="U1067" s="45"/>
      <c r="V1067" s="45"/>
    </row>
    <row r="1068" spans="1:22" ht="17.25" customHeight="1">
      <c r="A1068" s="56"/>
      <c r="B1068" s="42" t="s">
        <v>310</v>
      </c>
      <c r="C1068" s="43">
        <v>70</v>
      </c>
      <c r="D1068" s="44">
        <v>0</v>
      </c>
      <c r="E1068" s="45">
        <v>0</v>
      </c>
      <c r="F1068" s="45">
        <v>0</v>
      </c>
      <c r="G1068" s="45">
        <v>0</v>
      </c>
      <c r="H1068" s="45"/>
      <c r="I1068" s="45">
        <v>300</v>
      </c>
      <c r="J1068" s="45"/>
      <c r="K1068" s="45"/>
      <c r="L1068" s="45"/>
      <c r="M1068" s="45">
        <v>300</v>
      </c>
      <c r="N1068" s="45"/>
      <c r="O1068" s="39">
        <f t="shared" si="736"/>
        <v>300</v>
      </c>
      <c r="P1068" s="39">
        <f t="shared" si="737"/>
        <v>0</v>
      </c>
      <c r="Q1068" s="45"/>
      <c r="R1068" s="45"/>
      <c r="S1068" s="45"/>
      <c r="T1068" s="45"/>
      <c r="U1068" s="45"/>
      <c r="V1068" s="45"/>
    </row>
    <row r="1069" spans="1:22" ht="27" hidden="1" customHeight="1">
      <c r="A1069" s="56" t="s">
        <v>437</v>
      </c>
      <c r="B1069" s="23" t="s">
        <v>619</v>
      </c>
      <c r="C1069" s="34" t="s">
        <v>617</v>
      </c>
      <c r="D1069" s="44"/>
      <c r="E1069" s="98">
        <f t="shared" ref="E1069:E1070" si="776">E1070</f>
        <v>0</v>
      </c>
      <c r="F1069" s="45"/>
      <c r="G1069" s="45"/>
      <c r="H1069" s="45"/>
      <c r="I1069" s="45"/>
      <c r="J1069" s="45"/>
      <c r="K1069" s="45"/>
      <c r="L1069" s="45"/>
      <c r="M1069" s="45"/>
      <c r="N1069" s="45"/>
      <c r="O1069" s="39">
        <f t="shared" si="736"/>
        <v>0</v>
      </c>
      <c r="P1069" s="39">
        <f t="shared" si="737"/>
        <v>0</v>
      </c>
      <c r="Q1069" s="45"/>
      <c r="R1069" s="45"/>
      <c r="S1069" s="45"/>
      <c r="T1069" s="45"/>
      <c r="U1069" s="45"/>
      <c r="V1069" s="45"/>
    </row>
    <row r="1070" spans="1:22" ht="19.5" hidden="1" customHeight="1">
      <c r="A1070" s="56"/>
      <c r="B1070" s="41" t="s">
        <v>257</v>
      </c>
      <c r="C1070" s="43"/>
      <c r="D1070" s="44"/>
      <c r="E1070" s="98">
        <f t="shared" si="776"/>
        <v>0</v>
      </c>
      <c r="F1070" s="45"/>
      <c r="G1070" s="45"/>
      <c r="H1070" s="45"/>
      <c r="I1070" s="45"/>
      <c r="J1070" s="45"/>
      <c r="K1070" s="45"/>
      <c r="L1070" s="45"/>
      <c r="M1070" s="45"/>
      <c r="N1070" s="45"/>
      <c r="O1070" s="39">
        <f t="shared" si="736"/>
        <v>0</v>
      </c>
      <c r="P1070" s="39">
        <f t="shared" si="737"/>
        <v>0</v>
      </c>
      <c r="Q1070" s="45"/>
      <c r="R1070" s="45"/>
      <c r="S1070" s="45"/>
      <c r="T1070" s="45"/>
      <c r="U1070" s="45"/>
      <c r="V1070" s="45"/>
    </row>
    <row r="1071" spans="1:22" ht="18" hidden="1" customHeight="1">
      <c r="A1071" s="56"/>
      <c r="B1071" s="42" t="s">
        <v>266</v>
      </c>
      <c r="C1071" s="43">
        <v>56</v>
      </c>
      <c r="D1071" s="44"/>
      <c r="E1071" s="50">
        <f t="shared" ref="E1071" si="777">E1072+E1073+E1074</f>
        <v>0</v>
      </c>
      <c r="F1071" s="45"/>
      <c r="G1071" s="45"/>
      <c r="H1071" s="45"/>
      <c r="I1071" s="45"/>
      <c r="J1071" s="45"/>
      <c r="K1071" s="45"/>
      <c r="L1071" s="45"/>
      <c r="M1071" s="45"/>
      <c r="N1071" s="45"/>
      <c r="O1071" s="39">
        <f t="shared" si="736"/>
        <v>0</v>
      </c>
      <c r="P1071" s="39">
        <f t="shared" si="737"/>
        <v>0</v>
      </c>
      <c r="Q1071" s="45"/>
      <c r="R1071" s="45"/>
      <c r="S1071" s="45"/>
      <c r="T1071" s="45"/>
      <c r="U1071" s="45"/>
      <c r="V1071" s="45"/>
    </row>
    <row r="1072" spans="1:22" ht="24" hidden="1" customHeight="1">
      <c r="A1072" s="56"/>
      <c r="B1072" s="42" t="s">
        <v>418</v>
      </c>
      <c r="C1072" s="43" t="s">
        <v>419</v>
      </c>
      <c r="D1072" s="44"/>
      <c r="E1072" s="45"/>
      <c r="F1072" s="45"/>
      <c r="G1072" s="45"/>
      <c r="H1072" s="45"/>
      <c r="I1072" s="45"/>
      <c r="J1072" s="45"/>
      <c r="K1072" s="45"/>
      <c r="L1072" s="45"/>
      <c r="M1072" s="45"/>
      <c r="N1072" s="45"/>
      <c r="O1072" s="39">
        <f t="shared" si="736"/>
        <v>0</v>
      </c>
      <c r="P1072" s="39">
        <f t="shared" si="737"/>
        <v>0</v>
      </c>
      <c r="Q1072" s="45"/>
      <c r="R1072" s="45"/>
      <c r="S1072" s="45"/>
      <c r="T1072" s="45"/>
      <c r="U1072" s="45"/>
      <c r="V1072" s="45"/>
    </row>
    <row r="1073" spans="1:22" ht="24" hidden="1" customHeight="1">
      <c r="A1073" s="56"/>
      <c r="B1073" s="42" t="s">
        <v>420</v>
      </c>
      <c r="C1073" s="43" t="s">
        <v>421</v>
      </c>
      <c r="D1073" s="44"/>
      <c r="E1073" s="45"/>
      <c r="F1073" s="45"/>
      <c r="G1073" s="45"/>
      <c r="H1073" s="45"/>
      <c r="I1073" s="45"/>
      <c r="J1073" s="45"/>
      <c r="K1073" s="45"/>
      <c r="L1073" s="45"/>
      <c r="M1073" s="45"/>
      <c r="N1073" s="45"/>
      <c r="O1073" s="39">
        <f t="shared" si="736"/>
        <v>0</v>
      </c>
      <c r="P1073" s="39">
        <f t="shared" si="737"/>
        <v>0</v>
      </c>
      <c r="Q1073" s="45"/>
      <c r="R1073" s="45"/>
      <c r="S1073" s="45"/>
      <c r="T1073" s="45"/>
      <c r="U1073" s="45"/>
      <c r="V1073" s="45"/>
    </row>
    <row r="1074" spans="1:22" ht="14.25" hidden="1" customHeight="1">
      <c r="A1074" s="56"/>
      <c r="B1074" s="42" t="s">
        <v>422</v>
      </c>
      <c r="C1074" s="43" t="s">
        <v>423</v>
      </c>
      <c r="D1074" s="44"/>
      <c r="E1074" s="45"/>
      <c r="F1074" s="45"/>
      <c r="G1074" s="45"/>
      <c r="H1074" s="45"/>
      <c r="I1074" s="45"/>
      <c r="J1074" s="45"/>
      <c r="K1074" s="45"/>
      <c r="L1074" s="45"/>
      <c r="M1074" s="45"/>
      <c r="N1074" s="45"/>
      <c r="O1074" s="39">
        <f t="shared" si="736"/>
        <v>0</v>
      </c>
      <c r="P1074" s="39">
        <f t="shared" si="737"/>
        <v>0</v>
      </c>
      <c r="Q1074" s="45"/>
      <c r="R1074" s="45"/>
      <c r="S1074" s="45"/>
      <c r="T1074" s="45"/>
      <c r="U1074" s="45"/>
      <c r="V1074" s="45"/>
    </row>
    <row r="1075" spans="1:22" ht="41.25" customHeight="1">
      <c r="A1075" s="56" t="s">
        <v>620</v>
      </c>
      <c r="B1075" s="127" t="s">
        <v>621</v>
      </c>
      <c r="C1075" s="128" t="s">
        <v>622</v>
      </c>
      <c r="D1075" s="129">
        <f>D1077+D1089</f>
        <v>0</v>
      </c>
      <c r="E1075" s="129">
        <f t="shared" ref="E1075:V1075" si="778">E1077+E1089</f>
        <v>353</v>
      </c>
      <c r="F1075" s="129">
        <f t="shared" si="778"/>
        <v>353</v>
      </c>
      <c r="G1075" s="129">
        <f t="shared" si="778"/>
        <v>241</v>
      </c>
      <c r="H1075" s="129">
        <f t="shared" si="778"/>
        <v>492</v>
      </c>
      <c r="I1075" s="129">
        <f t="shared" si="778"/>
        <v>492</v>
      </c>
      <c r="J1075" s="129">
        <f t="shared" si="778"/>
        <v>492</v>
      </c>
      <c r="K1075" s="129">
        <f t="shared" si="778"/>
        <v>492</v>
      </c>
      <c r="L1075" s="129">
        <f t="shared" si="778"/>
        <v>0</v>
      </c>
      <c r="M1075" s="129">
        <f t="shared" si="778"/>
        <v>0</v>
      </c>
      <c r="N1075" s="129">
        <f t="shared" si="778"/>
        <v>0</v>
      </c>
      <c r="O1075" s="39">
        <f t="shared" si="736"/>
        <v>492</v>
      </c>
      <c r="P1075" s="39">
        <f t="shared" si="737"/>
        <v>0</v>
      </c>
      <c r="Q1075" s="129">
        <f t="shared" ref="Q1075" si="779">Q1077+Q1089</f>
        <v>0</v>
      </c>
      <c r="R1075" s="129">
        <f t="shared" si="778"/>
        <v>0</v>
      </c>
      <c r="S1075" s="129">
        <f t="shared" si="778"/>
        <v>0</v>
      </c>
      <c r="T1075" s="129">
        <f t="shared" si="778"/>
        <v>0</v>
      </c>
      <c r="U1075" s="129">
        <f t="shared" si="778"/>
        <v>0</v>
      </c>
      <c r="V1075" s="129">
        <f t="shared" si="778"/>
        <v>0</v>
      </c>
    </row>
    <row r="1076" spans="1:22" ht="19.5" customHeight="1">
      <c r="A1076" s="56"/>
      <c r="B1076" s="41" t="s">
        <v>257</v>
      </c>
      <c r="C1076" s="43"/>
      <c r="D1076" s="50">
        <f>D1077+D1089</f>
        <v>0</v>
      </c>
      <c r="E1076" s="50">
        <f t="shared" ref="E1076:V1076" si="780">E1077+E1089</f>
        <v>353</v>
      </c>
      <c r="F1076" s="50">
        <f>F1077+F1089</f>
        <v>353</v>
      </c>
      <c r="G1076" s="50">
        <f t="shared" ref="G1076" si="781">G1077+G1089</f>
        <v>241</v>
      </c>
      <c r="H1076" s="50">
        <f t="shared" si="780"/>
        <v>492</v>
      </c>
      <c r="I1076" s="50">
        <f t="shared" si="780"/>
        <v>492</v>
      </c>
      <c r="J1076" s="50">
        <f t="shared" si="780"/>
        <v>492</v>
      </c>
      <c r="K1076" s="50">
        <f t="shared" si="780"/>
        <v>492</v>
      </c>
      <c r="L1076" s="50">
        <f t="shared" si="780"/>
        <v>0</v>
      </c>
      <c r="M1076" s="50">
        <f t="shared" si="780"/>
        <v>0</v>
      </c>
      <c r="N1076" s="50">
        <f t="shared" si="780"/>
        <v>0</v>
      </c>
      <c r="O1076" s="39">
        <f t="shared" si="736"/>
        <v>492</v>
      </c>
      <c r="P1076" s="39">
        <f t="shared" si="737"/>
        <v>0</v>
      </c>
      <c r="Q1076" s="50">
        <f t="shared" ref="Q1076" si="782">Q1077+Q1089</f>
        <v>0</v>
      </c>
      <c r="R1076" s="50">
        <f t="shared" si="780"/>
        <v>0</v>
      </c>
      <c r="S1076" s="50">
        <f t="shared" si="780"/>
        <v>0</v>
      </c>
      <c r="T1076" s="50">
        <f t="shared" si="780"/>
        <v>0</v>
      </c>
      <c r="U1076" s="50">
        <f t="shared" si="780"/>
        <v>0</v>
      </c>
      <c r="V1076" s="50">
        <f t="shared" si="780"/>
        <v>0</v>
      </c>
    </row>
    <row r="1077" spans="1:22" ht="14.25" customHeight="1">
      <c r="A1077" s="56"/>
      <c r="B1077" s="42" t="s">
        <v>266</v>
      </c>
      <c r="C1077" s="43">
        <v>56</v>
      </c>
      <c r="D1077" s="50">
        <f t="shared" ref="D1077:V1077" si="783">D1078</f>
        <v>0</v>
      </c>
      <c r="E1077" s="50">
        <f t="shared" si="783"/>
        <v>353</v>
      </c>
      <c r="F1077" s="50">
        <f t="shared" si="783"/>
        <v>353</v>
      </c>
      <c r="G1077" s="50">
        <f t="shared" si="783"/>
        <v>241</v>
      </c>
      <c r="H1077" s="50">
        <f t="shared" si="783"/>
        <v>492</v>
      </c>
      <c r="I1077" s="50">
        <f t="shared" si="783"/>
        <v>492</v>
      </c>
      <c r="J1077" s="50">
        <f t="shared" si="783"/>
        <v>492</v>
      </c>
      <c r="K1077" s="50">
        <f t="shared" si="783"/>
        <v>492</v>
      </c>
      <c r="L1077" s="50">
        <f t="shared" si="783"/>
        <v>0</v>
      </c>
      <c r="M1077" s="50">
        <f t="shared" si="783"/>
        <v>0</v>
      </c>
      <c r="N1077" s="50">
        <f t="shared" si="783"/>
        <v>0</v>
      </c>
      <c r="O1077" s="39">
        <f t="shared" si="736"/>
        <v>492</v>
      </c>
      <c r="P1077" s="39">
        <f t="shared" si="737"/>
        <v>0</v>
      </c>
      <c r="Q1077" s="50">
        <f t="shared" si="783"/>
        <v>0</v>
      </c>
      <c r="R1077" s="50">
        <f t="shared" si="783"/>
        <v>0</v>
      </c>
      <c r="S1077" s="50">
        <f t="shared" si="783"/>
        <v>0</v>
      </c>
      <c r="T1077" s="50">
        <f t="shared" si="783"/>
        <v>0</v>
      </c>
      <c r="U1077" s="50">
        <f t="shared" si="783"/>
        <v>0</v>
      </c>
      <c r="V1077" s="50">
        <f t="shared" si="783"/>
        <v>0</v>
      </c>
    </row>
    <row r="1078" spans="1:22" ht="18" customHeight="1">
      <c r="A1078" s="56"/>
      <c r="B1078" s="42" t="s">
        <v>422</v>
      </c>
      <c r="C1078" s="43" t="s">
        <v>487</v>
      </c>
      <c r="D1078" s="44"/>
      <c r="E1078" s="45">
        <v>353</v>
      </c>
      <c r="F1078" s="45">
        <v>353</v>
      </c>
      <c r="G1078" s="45">
        <v>241</v>
      </c>
      <c r="H1078" s="45">
        <v>492</v>
      </c>
      <c r="I1078" s="45">
        <v>492</v>
      </c>
      <c r="J1078" s="45">
        <v>492</v>
      </c>
      <c r="K1078" s="45">
        <v>492</v>
      </c>
      <c r="L1078" s="45">
        <v>0</v>
      </c>
      <c r="M1078" s="45">
        <v>0</v>
      </c>
      <c r="N1078" s="45">
        <v>0</v>
      </c>
      <c r="O1078" s="39">
        <f t="shared" si="736"/>
        <v>492</v>
      </c>
      <c r="P1078" s="39">
        <f t="shared" si="737"/>
        <v>0</v>
      </c>
      <c r="Q1078" s="45"/>
      <c r="R1078" s="45"/>
      <c r="S1078" s="45"/>
      <c r="T1078" s="45"/>
      <c r="U1078" s="45"/>
      <c r="V1078" s="45"/>
    </row>
    <row r="1079" spans="1:22" ht="72" hidden="1" customHeight="1">
      <c r="A1079" s="56" t="s">
        <v>623</v>
      </c>
      <c r="B1079" s="23" t="s">
        <v>624</v>
      </c>
      <c r="C1079" s="34" t="s">
        <v>622</v>
      </c>
      <c r="D1079" s="44"/>
      <c r="E1079" s="52">
        <f t="shared" ref="E1079" si="784">E1080+E1083</f>
        <v>0</v>
      </c>
      <c r="F1079" s="45"/>
      <c r="G1079" s="45"/>
      <c r="H1079" s="45"/>
      <c r="I1079" s="45"/>
      <c r="J1079" s="45"/>
      <c r="K1079" s="45"/>
      <c r="L1079" s="45"/>
      <c r="M1079" s="45"/>
      <c r="N1079" s="45"/>
      <c r="O1079" s="39">
        <f t="shared" si="736"/>
        <v>0</v>
      </c>
      <c r="P1079" s="39">
        <f t="shared" si="737"/>
        <v>0</v>
      </c>
      <c r="Q1079" s="45"/>
      <c r="R1079" s="45"/>
      <c r="S1079" s="45"/>
      <c r="T1079" s="45"/>
      <c r="U1079" s="45"/>
      <c r="V1079" s="45"/>
    </row>
    <row r="1080" spans="1:22" ht="24.75" hidden="1" customHeight="1">
      <c r="A1080" s="56"/>
      <c r="B1080" s="41" t="s">
        <v>244</v>
      </c>
      <c r="C1080" s="34"/>
      <c r="D1080" s="44"/>
      <c r="E1080" s="45"/>
      <c r="F1080" s="45"/>
      <c r="G1080" s="45"/>
      <c r="H1080" s="45"/>
      <c r="I1080" s="45"/>
      <c r="J1080" s="45"/>
      <c r="K1080" s="45"/>
      <c r="L1080" s="45"/>
      <c r="M1080" s="45"/>
      <c r="N1080" s="45"/>
      <c r="O1080" s="39">
        <f t="shared" si="736"/>
        <v>0</v>
      </c>
      <c r="P1080" s="39">
        <f t="shared" si="737"/>
        <v>0</v>
      </c>
      <c r="Q1080" s="45"/>
      <c r="R1080" s="45"/>
      <c r="S1080" s="45"/>
      <c r="T1080" s="45"/>
      <c r="U1080" s="45"/>
      <c r="V1080" s="45"/>
    </row>
    <row r="1081" spans="1:22" s="3" customFormat="1" ht="24.75" hidden="1" customHeight="1">
      <c r="A1081" s="56"/>
      <c r="B1081" s="42" t="s">
        <v>245</v>
      </c>
      <c r="C1081" s="34">
        <v>1</v>
      </c>
      <c r="D1081" s="173"/>
      <c r="E1081" s="174"/>
      <c r="F1081" s="174"/>
      <c r="G1081" s="174"/>
      <c r="H1081" s="174"/>
      <c r="I1081" s="174"/>
      <c r="J1081" s="174"/>
      <c r="K1081" s="174"/>
      <c r="L1081" s="174"/>
      <c r="M1081" s="174"/>
      <c r="N1081" s="174"/>
      <c r="O1081" s="39">
        <f t="shared" si="736"/>
        <v>0</v>
      </c>
      <c r="P1081" s="39">
        <f t="shared" si="737"/>
        <v>0</v>
      </c>
      <c r="Q1081" s="174"/>
      <c r="R1081" s="174"/>
      <c r="S1081" s="174"/>
      <c r="T1081" s="174"/>
      <c r="U1081" s="174"/>
      <c r="V1081" s="174"/>
    </row>
    <row r="1082" spans="1:22" s="3" customFormat="1" ht="24.75" hidden="1" customHeight="1">
      <c r="A1082" s="56"/>
      <c r="B1082" s="42" t="s">
        <v>367</v>
      </c>
      <c r="C1082" s="34" t="s">
        <v>625</v>
      </c>
      <c r="D1082" s="173"/>
      <c r="E1082" s="174"/>
      <c r="F1082" s="174"/>
      <c r="G1082" s="174"/>
      <c r="H1082" s="174"/>
      <c r="I1082" s="174"/>
      <c r="J1082" s="174"/>
      <c r="K1082" s="174"/>
      <c r="L1082" s="174"/>
      <c r="M1082" s="174"/>
      <c r="N1082" s="174"/>
      <c r="O1082" s="39">
        <f t="shared" si="736"/>
        <v>0</v>
      </c>
      <c r="P1082" s="39">
        <f t="shared" si="737"/>
        <v>0</v>
      </c>
      <c r="Q1082" s="174"/>
      <c r="R1082" s="174"/>
      <c r="S1082" s="174"/>
      <c r="T1082" s="174"/>
      <c r="U1082" s="174"/>
      <c r="V1082" s="174"/>
    </row>
    <row r="1083" spans="1:22" s="3" customFormat="1" ht="24.75" hidden="1" customHeight="1">
      <c r="A1083" s="56"/>
      <c r="B1083" s="41" t="s">
        <v>257</v>
      </c>
      <c r="C1083" s="34"/>
      <c r="D1083" s="173"/>
      <c r="E1083" s="55">
        <f t="shared" ref="E1083" si="785">E1084</f>
        <v>0</v>
      </c>
      <c r="F1083" s="174"/>
      <c r="G1083" s="174"/>
      <c r="H1083" s="174"/>
      <c r="I1083" s="174"/>
      <c r="J1083" s="174"/>
      <c r="K1083" s="174"/>
      <c r="L1083" s="174"/>
      <c r="M1083" s="174"/>
      <c r="N1083" s="174"/>
      <c r="O1083" s="39">
        <f t="shared" si="736"/>
        <v>0</v>
      </c>
      <c r="P1083" s="39">
        <f t="shared" si="737"/>
        <v>0</v>
      </c>
      <c r="Q1083" s="174"/>
      <c r="R1083" s="174"/>
      <c r="S1083" s="174"/>
      <c r="T1083" s="174"/>
      <c r="U1083" s="174"/>
      <c r="V1083" s="174"/>
    </row>
    <row r="1084" spans="1:22" s="3" customFormat="1" ht="24.75" hidden="1" customHeight="1">
      <c r="A1084" s="56"/>
      <c r="B1084" s="42" t="s">
        <v>626</v>
      </c>
      <c r="C1084" s="34" t="s">
        <v>627</v>
      </c>
      <c r="D1084" s="173"/>
      <c r="E1084" s="174"/>
      <c r="F1084" s="174"/>
      <c r="G1084" s="174"/>
      <c r="H1084" s="174"/>
      <c r="I1084" s="174"/>
      <c r="J1084" s="174"/>
      <c r="K1084" s="174"/>
      <c r="L1084" s="174"/>
      <c r="M1084" s="174"/>
      <c r="N1084" s="174"/>
      <c r="O1084" s="39">
        <f t="shared" si="736"/>
        <v>0</v>
      </c>
      <c r="P1084" s="39">
        <f t="shared" si="737"/>
        <v>0</v>
      </c>
      <c r="Q1084" s="174"/>
      <c r="R1084" s="174"/>
      <c r="S1084" s="174"/>
      <c r="T1084" s="174"/>
      <c r="U1084" s="174"/>
      <c r="V1084" s="174"/>
    </row>
    <row r="1085" spans="1:22" s="3" customFormat="1" ht="49.5" hidden="1" customHeight="1">
      <c r="A1085" s="56"/>
      <c r="B1085" s="23" t="s">
        <v>628</v>
      </c>
      <c r="C1085" s="34" t="s">
        <v>622</v>
      </c>
      <c r="D1085" s="173">
        <f>D1086</f>
        <v>0</v>
      </c>
      <c r="E1085" s="173">
        <f t="shared" ref="E1085:V1087" si="786">E1086</f>
        <v>0</v>
      </c>
      <c r="F1085" s="174">
        <f t="shared" si="786"/>
        <v>0</v>
      </c>
      <c r="G1085" s="174">
        <f t="shared" si="786"/>
        <v>0</v>
      </c>
      <c r="H1085" s="174">
        <f t="shared" si="786"/>
        <v>0</v>
      </c>
      <c r="I1085" s="174">
        <f t="shared" si="786"/>
        <v>0</v>
      </c>
      <c r="J1085" s="174">
        <f t="shared" si="786"/>
        <v>0</v>
      </c>
      <c r="K1085" s="174">
        <f t="shared" si="786"/>
        <v>0</v>
      </c>
      <c r="L1085" s="174">
        <f t="shared" si="786"/>
        <v>0</v>
      </c>
      <c r="M1085" s="174">
        <f t="shared" si="786"/>
        <v>0</v>
      </c>
      <c r="N1085" s="174">
        <f t="shared" si="786"/>
        <v>0</v>
      </c>
      <c r="O1085" s="39">
        <f t="shared" si="736"/>
        <v>0</v>
      </c>
      <c r="P1085" s="39">
        <f t="shared" si="737"/>
        <v>0</v>
      </c>
      <c r="Q1085" s="174">
        <f t="shared" si="786"/>
        <v>0</v>
      </c>
      <c r="R1085" s="174">
        <f t="shared" si="786"/>
        <v>0</v>
      </c>
      <c r="S1085" s="174">
        <f t="shared" si="786"/>
        <v>0</v>
      </c>
      <c r="T1085" s="174">
        <f t="shared" si="786"/>
        <v>0</v>
      </c>
      <c r="U1085" s="174">
        <f t="shared" si="786"/>
        <v>0</v>
      </c>
      <c r="V1085" s="174">
        <f t="shared" si="786"/>
        <v>0</v>
      </c>
    </row>
    <row r="1086" spans="1:22" s="3" customFormat="1" ht="24.75" hidden="1" customHeight="1">
      <c r="A1086" s="56"/>
      <c r="B1086" s="42" t="s">
        <v>629</v>
      </c>
      <c r="C1086" s="34"/>
      <c r="D1086" s="173"/>
      <c r="E1086" s="55">
        <f t="shared" si="786"/>
        <v>0</v>
      </c>
      <c r="F1086" s="174"/>
      <c r="G1086" s="174"/>
      <c r="H1086" s="174"/>
      <c r="I1086" s="174"/>
      <c r="J1086" s="174"/>
      <c r="K1086" s="174"/>
      <c r="L1086" s="174"/>
      <c r="M1086" s="174"/>
      <c r="N1086" s="174"/>
      <c r="O1086" s="39">
        <f t="shared" si="736"/>
        <v>0</v>
      </c>
      <c r="P1086" s="39">
        <f t="shared" si="737"/>
        <v>0</v>
      </c>
      <c r="Q1086" s="174"/>
      <c r="R1086" s="174"/>
      <c r="S1086" s="174"/>
      <c r="T1086" s="174"/>
      <c r="U1086" s="174"/>
      <c r="V1086" s="174"/>
    </row>
    <row r="1087" spans="1:22" s="3" customFormat="1" ht="22.5" hidden="1" customHeight="1">
      <c r="A1087" s="56"/>
      <c r="B1087" s="42" t="s">
        <v>630</v>
      </c>
      <c r="C1087" s="34" t="s">
        <v>631</v>
      </c>
      <c r="D1087" s="173"/>
      <c r="E1087" s="55">
        <f t="shared" si="786"/>
        <v>0</v>
      </c>
      <c r="F1087" s="174"/>
      <c r="G1087" s="174"/>
      <c r="H1087" s="174"/>
      <c r="I1087" s="174"/>
      <c r="J1087" s="174"/>
      <c r="K1087" s="174"/>
      <c r="L1087" s="174"/>
      <c r="M1087" s="174"/>
      <c r="N1087" s="174"/>
      <c r="O1087" s="39">
        <f t="shared" si="736"/>
        <v>0</v>
      </c>
      <c r="P1087" s="39">
        <f t="shared" si="737"/>
        <v>0</v>
      </c>
      <c r="Q1087" s="174"/>
      <c r="R1087" s="174"/>
      <c r="S1087" s="174"/>
      <c r="T1087" s="174"/>
      <c r="U1087" s="174"/>
      <c r="V1087" s="174"/>
    </row>
    <row r="1088" spans="1:22" s="3" customFormat="1" ht="20.25" hidden="1" customHeight="1">
      <c r="A1088" s="56"/>
      <c r="B1088" s="42" t="s">
        <v>632</v>
      </c>
      <c r="C1088" s="34" t="s">
        <v>633</v>
      </c>
      <c r="D1088" s="173"/>
      <c r="E1088" s="174"/>
      <c r="F1088" s="174"/>
      <c r="G1088" s="174"/>
      <c r="H1088" s="174"/>
      <c r="I1088" s="174"/>
      <c r="J1088" s="174"/>
      <c r="K1088" s="174"/>
      <c r="L1088" s="174"/>
      <c r="M1088" s="174"/>
      <c r="N1088" s="174"/>
      <c r="O1088" s="39">
        <f t="shared" si="736"/>
        <v>0</v>
      </c>
      <c r="P1088" s="39">
        <f t="shared" si="737"/>
        <v>0</v>
      </c>
      <c r="Q1088" s="174"/>
      <c r="R1088" s="174"/>
      <c r="S1088" s="174"/>
      <c r="T1088" s="174"/>
      <c r="U1088" s="174"/>
      <c r="V1088" s="174"/>
    </row>
    <row r="1089" spans="1:22" s="3" customFormat="1" ht="26.25" hidden="1" customHeight="1">
      <c r="A1089" s="56"/>
      <c r="B1089" s="67" t="s">
        <v>278</v>
      </c>
      <c r="C1089" s="43" t="s">
        <v>613</v>
      </c>
      <c r="D1089" s="44"/>
      <c r="E1089" s="174"/>
      <c r="F1089" s="45"/>
      <c r="G1089" s="45"/>
      <c r="H1089" s="174"/>
      <c r="I1089" s="174"/>
      <c r="J1089" s="174"/>
      <c r="K1089" s="174"/>
      <c r="L1089" s="174"/>
      <c r="M1089" s="174"/>
      <c r="N1089" s="174"/>
      <c r="O1089" s="39">
        <f t="shared" si="736"/>
        <v>0</v>
      </c>
      <c r="P1089" s="39">
        <f t="shared" si="737"/>
        <v>0</v>
      </c>
      <c r="Q1089" s="174"/>
      <c r="R1089" s="174"/>
      <c r="S1089" s="174"/>
      <c r="T1089" s="174"/>
      <c r="U1089" s="174"/>
      <c r="V1089" s="174"/>
    </row>
    <row r="1090" spans="1:22" ht="18" customHeight="1">
      <c r="A1090" s="97">
        <v>2</v>
      </c>
      <c r="B1090" s="106" t="s">
        <v>634</v>
      </c>
      <c r="C1090" s="107" t="s">
        <v>635</v>
      </c>
      <c r="D1090" s="108">
        <f t="shared" ref="D1090:V1090" si="787">D1096+D1100+D1106</f>
        <v>0</v>
      </c>
      <c r="E1090" s="108">
        <f t="shared" si="787"/>
        <v>65</v>
      </c>
      <c r="F1090" s="108">
        <f t="shared" si="787"/>
        <v>65</v>
      </c>
      <c r="G1090" s="108">
        <f t="shared" si="787"/>
        <v>0</v>
      </c>
      <c r="H1090" s="108">
        <f t="shared" si="787"/>
        <v>216</v>
      </c>
      <c r="I1090" s="108">
        <f t="shared" si="787"/>
        <v>216</v>
      </c>
      <c r="J1090" s="108">
        <f t="shared" si="787"/>
        <v>216</v>
      </c>
      <c r="K1090" s="108">
        <f t="shared" si="787"/>
        <v>100</v>
      </c>
      <c r="L1090" s="108">
        <f t="shared" si="787"/>
        <v>116</v>
      </c>
      <c r="M1090" s="108">
        <f t="shared" si="787"/>
        <v>0</v>
      </c>
      <c r="N1090" s="108">
        <f t="shared" si="787"/>
        <v>0</v>
      </c>
      <c r="O1090" s="39">
        <f t="shared" si="736"/>
        <v>216</v>
      </c>
      <c r="P1090" s="39">
        <f t="shared" si="737"/>
        <v>0</v>
      </c>
      <c r="Q1090" s="135">
        <f t="shared" ref="Q1090" si="788">Q1096+Q1100+Q1106</f>
        <v>216</v>
      </c>
      <c r="R1090" s="135">
        <f t="shared" si="787"/>
        <v>216</v>
      </c>
      <c r="S1090" s="135">
        <f t="shared" si="787"/>
        <v>216</v>
      </c>
      <c r="T1090" s="135">
        <f t="shared" si="787"/>
        <v>216</v>
      </c>
      <c r="U1090" s="135">
        <f t="shared" si="787"/>
        <v>216</v>
      </c>
      <c r="V1090" s="135">
        <f t="shared" si="787"/>
        <v>216</v>
      </c>
    </row>
    <row r="1091" spans="1:22" ht="20.25" customHeight="1">
      <c r="A1091" s="56"/>
      <c r="B1091" s="41" t="s">
        <v>244</v>
      </c>
      <c r="C1091" s="34"/>
      <c r="D1091" s="98">
        <f t="shared" ref="D1091:V1093" si="789">D1107</f>
        <v>0</v>
      </c>
      <c r="E1091" s="98">
        <f t="shared" si="789"/>
        <v>65</v>
      </c>
      <c r="F1091" s="98">
        <f t="shared" si="789"/>
        <v>65</v>
      </c>
      <c r="G1091" s="98">
        <f t="shared" si="789"/>
        <v>0</v>
      </c>
      <c r="H1091" s="98">
        <f t="shared" si="789"/>
        <v>216</v>
      </c>
      <c r="I1091" s="98">
        <f t="shared" si="789"/>
        <v>216</v>
      </c>
      <c r="J1091" s="98">
        <f t="shared" si="789"/>
        <v>216</v>
      </c>
      <c r="K1091" s="98">
        <f t="shared" si="789"/>
        <v>100</v>
      </c>
      <c r="L1091" s="98">
        <f t="shared" si="789"/>
        <v>116</v>
      </c>
      <c r="M1091" s="98">
        <f t="shared" si="789"/>
        <v>0</v>
      </c>
      <c r="N1091" s="98">
        <f t="shared" si="789"/>
        <v>0</v>
      </c>
      <c r="O1091" s="39">
        <f t="shared" si="736"/>
        <v>216</v>
      </c>
      <c r="P1091" s="39">
        <f t="shared" si="737"/>
        <v>0</v>
      </c>
      <c r="Q1091" s="98">
        <f t="shared" ref="Q1091:Q1093" si="790">Q1107</f>
        <v>216</v>
      </c>
      <c r="R1091" s="98">
        <f t="shared" si="789"/>
        <v>216</v>
      </c>
      <c r="S1091" s="98">
        <f t="shared" si="789"/>
        <v>216</v>
      </c>
      <c r="T1091" s="98">
        <f t="shared" si="789"/>
        <v>216</v>
      </c>
      <c r="U1091" s="98">
        <f t="shared" si="789"/>
        <v>216</v>
      </c>
      <c r="V1091" s="98">
        <f t="shared" si="789"/>
        <v>216</v>
      </c>
    </row>
    <row r="1092" spans="1:22" ht="21" customHeight="1">
      <c r="A1092" s="56"/>
      <c r="B1092" s="42" t="s">
        <v>245</v>
      </c>
      <c r="C1092" s="34">
        <v>1</v>
      </c>
      <c r="D1092" s="98">
        <f t="shared" si="789"/>
        <v>0</v>
      </c>
      <c r="E1092" s="98">
        <f t="shared" si="789"/>
        <v>65</v>
      </c>
      <c r="F1092" s="98">
        <f t="shared" si="789"/>
        <v>65</v>
      </c>
      <c r="G1092" s="98">
        <f t="shared" si="789"/>
        <v>0</v>
      </c>
      <c r="H1092" s="98">
        <f t="shared" si="789"/>
        <v>216</v>
      </c>
      <c r="I1092" s="98">
        <f t="shared" si="789"/>
        <v>216</v>
      </c>
      <c r="J1092" s="98">
        <f t="shared" si="789"/>
        <v>216</v>
      </c>
      <c r="K1092" s="98">
        <f t="shared" si="789"/>
        <v>100</v>
      </c>
      <c r="L1092" s="98">
        <f t="shared" si="789"/>
        <v>116</v>
      </c>
      <c r="M1092" s="98">
        <f t="shared" si="789"/>
        <v>0</v>
      </c>
      <c r="N1092" s="98">
        <f t="shared" si="789"/>
        <v>0</v>
      </c>
      <c r="O1092" s="39">
        <f t="shared" si="736"/>
        <v>216</v>
      </c>
      <c r="P1092" s="39">
        <f t="shared" si="737"/>
        <v>0</v>
      </c>
      <c r="Q1092" s="98">
        <f t="shared" si="790"/>
        <v>216</v>
      </c>
      <c r="R1092" s="98">
        <f t="shared" si="789"/>
        <v>216</v>
      </c>
      <c r="S1092" s="98">
        <f t="shared" si="789"/>
        <v>216</v>
      </c>
      <c r="T1092" s="98">
        <f t="shared" si="789"/>
        <v>216</v>
      </c>
      <c r="U1092" s="98">
        <f t="shared" si="789"/>
        <v>216</v>
      </c>
      <c r="V1092" s="98">
        <f t="shared" si="789"/>
        <v>216</v>
      </c>
    </row>
    <row r="1093" spans="1:22" ht="20.25" customHeight="1">
      <c r="A1093" s="56"/>
      <c r="B1093" s="42" t="s">
        <v>636</v>
      </c>
      <c r="C1093" s="34">
        <v>20</v>
      </c>
      <c r="D1093" s="98">
        <f t="shared" si="789"/>
        <v>0</v>
      </c>
      <c r="E1093" s="98">
        <f t="shared" si="789"/>
        <v>65</v>
      </c>
      <c r="F1093" s="98">
        <f t="shared" si="789"/>
        <v>65</v>
      </c>
      <c r="G1093" s="98">
        <f t="shared" si="789"/>
        <v>0</v>
      </c>
      <c r="H1093" s="98">
        <f t="shared" si="789"/>
        <v>216</v>
      </c>
      <c r="I1093" s="98">
        <f t="shared" si="789"/>
        <v>216</v>
      </c>
      <c r="J1093" s="98">
        <f t="shared" si="789"/>
        <v>216</v>
      </c>
      <c r="K1093" s="98">
        <f t="shared" si="789"/>
        <v>100</v>
      </c>
      <c r="L1093" s="98">
        <f t="shared" si="789"/>
        <v>116</v>
      </c>
      <c r="M1093" s="98">
        <f t="shared" si="789"/>
        <v>0</v>
      </c>
      <c r="N1093" s="98">
        <f t="shared" si="789"/>
        <v>0</v>
      </c>
      <c r="O1093" s="39">
        <f t="shared" si="736"/>
        <v>216</v>
      </c>
      <c r="P1093" s="39">
        <f t="shared" si="737"/>
        <v>0</v>
      </c>
      <c r="Q1093" s="98">
        <f t="shared" si="790"/>
        <v>216</v>
      </c>
      <c r="R1093" s="98">
        <f t="shared" si="789"/>
        <v>216</v>
      </c>
      <c r="S1093" s="98">
        <f t="shared" si="789"/>
        <v>216</v>
      </c>
      <c r="T1093" s="98">
        <f t="shared" si="789"/>
        <v>216</v>
      </c>
      <c r="U1093" s="98">
        <f t="shared" si="789"/>
        <v>216</v>
      </c>
      <c r="V1093" s="98">
        <f t="shared" si="789"/>
        <v>216</v>
      </c>
    </row>
    <row r="1094" spans="1:22" ht="24.75" hidden="1" customHeight="1">
      <c r="A1094" s="56"/>
      <c r="B1094" s="41" t="s">
        <v>257</v>
      </c>
      <c r="C1094" s="34"/>
      <c r="D1094" s="44"/>
      <c r="E1094" s="45"/>
      <c r="F1094" s="45"/>
      <c r="G1094" s="45"/>
      <c r="H1094" s="45"/>
      <c r="I1094" s="45"/>
      <c r="J1094" s="45"/>
      <c r="K1094" s="45"/>
      <c r="L1094" s="45"/>
      <c r="M1094" s="45"/>
      <c r="N1094" s="45"/>
      <c r="O1094" s="39">
        <f t="shared" si="736"/>
        <v>0</v>
      </c>
      <c r="P1094" s="39">
        <f t="shared" si="737"/>
        <v>0</v>
      </c>
      <c r="Q1094" s="45"/>
      <c r="R1094" s="45"/>
      <c r="S1094" s="45"/>
      <c r="T1094" s="45"/>
      <c r="U1094" s="45"/>
      <c r="V1094" s="45"/>
    </row>
    <row r="1095" spans="1:22" ht="24.75" hidden="1" customHeight="1">
      <c r="A1095" s="56"/>
      <c r="B1095" s="42" t="s">
        <v>637</v>
      </c>
      <c r="C1095" s="34">
        <v>56</v>
      </c>
      <c r="D1095" s="44"/>
      <c r="E1095" s="45"/>
      <c r="F1095" s="45"/>
      <c r="G1095" s="45"/>
      <c r="H1095" s="45"/>
      <c r="I1095" s="45"/>
      <c r="J1095" s="45"/>
      <c r="K1095" s="45"/>
      <c r="L1095" s="45"/>
      <c r="M1095" s="45"/>
      <c r="N1095" s="45"/>
      <c r="O1095" s="39">
        <f t="shared" si="736"/>
        <v>0</v>
      </c>
      <c r="P1095" s="39">
        <f t="shared" si="737"/>
        <v>0</v>
      </c>
      <c r="Q1095" s="45"/>
      <c r="R1095" s="45"/>
      <c r="S1095" s="45"/>
      <c r="T1095" s="45"/>
      <c r="U1095" s="45"/>
      <c r="V1095" s="45"/>
    </row>
    <row r="1096" spans="1:22" ht="18.75" hidden="1" customHeight="1">
      <c r="A1096" s="56" t="s">
        <v>448</v>
      </c>
      <c r="B1096" s="41" t="s">
        <v>638</v>
      </c>
      <c r="C1096" s="34" t="s">
        <v>639</v>
      </c>
      <c r="D1096" s="44"/>
      <c r="E1096" s="45"/>
      <c r="F1096" s="45"/>
      <c r="G1096" s="45"/>
      <c r="H1096" s="45"/>
      <c r="I1096" s="45"/>
      <c r="J1096" s="45"/>
      <c r="K1096" s="45"/>
      <c r="L1096" s="45"/>
      <c r="M1096" s="45"/>
      <c r="N1096" s="45"/>
      <c r="O1096" s="39">
        <f t="shared" si="736"/>
        <v>0</v>
      </c>
      <c r="P1096" s="39">
        <f t="shared" si="737"/>
        <v>0</v>
      </c>
      <c r="Q1096" s="45"/>
      <c r="R1096" s="45"/>
      <c r="S1096" s="45"/>
      <c r="T1096" s="45"/>
      <c r="U1096" s="45"/>
      <c r="V1096" s="45"/>
    </row>
    <row r="1097" spans="1:22" ht="24.75" hidden="1" customHeight="1">
      <c r="A1097" s="56"/>
      <c r="B1097" s="41" t="s">
        <v>257</v>
      </c>
      <c r="C1097" s="34"/>
      <c r="D1097" s="44"/>
      <c r="E1097" s="45"/>
      <c r="F1097" s="45"/>
      <c r="G1097" s="45"/>
      <c r="H1097" s="45"/>
      <c r="I1097" s="45"/>
      <c r="J1097" s="45"/>
      <c r="K1097" s="45"/>
      <c r="L1097" s="45"/>
      <c r="M1097" s="45"/>
      <c r="N1097" s="45"/>
      <c r="O1097" s="39">
        <f t="shared" si="736"/>
        <v>0</v>
      </c>
      <c r="P1097" s="39">
        <f t="shared" si="737"/>
        <v>0</v>
      </c>
      <c r="Q1097" s="45"/>
      <c r="R1097" s="45"/>
      <c r="S1097" s="45"/>
      <c r="T1097" s="45"/>
      <c r="U1097" s="45"/>
      <c r="V1097" s="45"/>
    </row>
    <row r="1098" spans="1:22" ht="24" hidden="1" customHeight="1">
      <c r="A1098" s="56"/>
      <c r="B1098" s="42" t="s">
        <v>637</v>
      </c>
      <c r="C1098" s="43">
        <v>56.01</v>
      </c>
      <c r="D1098" s="44"/>
      <c r="E1098" s="45"/>
      <c r="F1098" s="45"/>
      <c r="G1098" s="45"/>
      <c r="H1098" s="45"/>
      <c r="I1098" s="45"/>
      <c r="J1098" s="45"/>
      <c r="K1098" s="45"/>
      <c r="L1098" s="45"/>
      <c r="M1098" s="45"/>
      <c r="N1098" s="45"/>
      <c r="O1098" s="39">
        <f t="shared" si="736"/>
        <v>0</v>
      </c>
      <c r="P1098" s="39">
        <f t="shared" si="737"/>
        <v>0</v>
      </c>
      <c r="Q1098" s="45"/>
      <c r="R1098" s="45"/>
      <c r="S1098" s="45"/>
      <c r="T1098" s="45"/>
      <c r="U1098" s="45"/>
      <c r="V1098" s="45"/>
    </row>
    <row r="1099" spans="1:22" ht="24.75" hidden="1" customHeight="1">
      <c r="A1099" s="56"/>
      <c r="B1099" s="42" t="s">
        <v>422</v>
      </c>
      <c r="C1099" s="43" t="s">
        <v>423</v>
      </c>
      <c r="D1099" s="44"/>
      <c r="E1099" s="45"/>
      <c r="F1099" s="45"/>
      <c r="G1099" s="45"/>
      <c r="H1099" s="45"/>
      <c r="I1099" s="45"/>
      <c r="J1099" s="45"/>
      <c r="K1099" s="45"/>
      <c r="L1099" s="45"/>
      <c r="M1099" s="45"/>
      <c r="N1099" s="45"/>
      <c r="O1099" s="39">
        <f t="shared" ref="O1099:O1162" si="791">K1099+L1099+M1099+N1099</f>
        <v>0</v>
      </c>
      <c r="P1099" s="39">
        <f t="shared" ref="P1099:P1162" si="792">I1099-O1099</f>
        <v>0</v>
      </c>
      <c r="Q1099" s="45"/>
      <c r="R1099" s="45"/>
      <c r="S1099" s="45"/>
      <c r="T1099" s="45"/>
      <c r="U1099" s="45"/>
      <c r="V1099" s="45"/>
    </row>
    <row r="1100" spans="1:22" ht="24.75" hidden="1" customHeight="1">
      <c r="A1100" s="56" t="s">
        <v>455</v>
      </c>
      <c r="B1100" s="23" t="s">
        <v>640</v>
      </c>
      <c r="C1100" s="34" t="s">
        <v>639</v>
      </c>
      <c r="D1100" s="44"/>
      <c r="E1100" s="45"/>
      <c r="F1100" s="45"/>
      <c r="G1100" s="45"/>
      <c r="H1100" s="45"/>
      <c r="I1100" s="45"/>
      <c r="J1100" s="45"/>
      <c r="K1100" s="45"/>
      <c r="L1100" s="45"/>
      <c r="M1100" s="45"/>
      <c r="N1100" s="45"/>
      <c r="O1100" s="39">
        <f t="shared" si="791"/>
        <v>0</v>
      </c>
      <c r="P1100" s="39">
        <f t="shared" si="792"/>
        <v>0</v>
      </c>
      <c r="Q1100" s="45"/>
      <c r="R1100" s="45"/>
      <c r="S1100" s="45"/>
      <c r="T1100" s="45"/>
      <c r="U1100" s="45"/>
      <c r="V1100" s="45"/>
    </row>
    <row r="1101" spans="1:22" ht="24.75" hidden="1" customHeight="1">
      <c r="A1101" s="56"/>
      <c r="B1101" s="41" t="s">
        <v>257</v>
      </c>
      <c r="C1101" s="43">
        <v>0</v>
      </c>
      <c r="D1101" s="44"/>
      <c r="E1101" s="45"/>
      <c r="F1101" s="45"/>
      <c r="G1101" s="45"/>
      <c r="H1101" s="45"/>
      <c r="I1101" s="45"/>
      <c r="J1101" s="45"/>
      <c r="K1101" s="45"/>
      <c r="L1101" s="45"/>
      <c r="M1101" s="45"/>
      <c r="N1101" s="45"/>
      <c r="O1101" s="39">
        <f t="shared" si="791"/>
        <v>0</v>
      </c>
      <c r="P1101" s="39">
        <f t="shared" si="792"/>
        <v>0</v>
      </c>
      <c r="Q1101" s="45"/>
      <c r="R1101" s="45"/>
      <c r="S1101" s="45"/>
      <c r="T1101" s="45"/>
      <c r="U1101" s="45"/>
      <c r="V1101" s="45"/>
    </row>
    <row r="1102" spans="1:22" ht="24.75" hidden="1" customHeight="1">
      <c r="A1102" s="56"/>
      <c r="B1102" s="42" t="s">
        <v>637</v>
      </c>
      <c r="C1102" s="43">
        <v>56.01</v>
      </c>
      <c r="D1102" s="44"/>
      <c r="E1102" s="45"/>
      <c r="F1102" s="45"/>
      <c r="G1102" s="45"/>
      <c r="H1102" s="45"/>
      <c r="I1102" s="45"/>
      <c r="J1102" s="45"/>
      <c r="K1102" s="45"/>
      <c r="L1102" s="45"/>
      <c r="M1102" s="45"/>
      <c r="N1102" s="45"/>
      <c r="O1102" s="39">
        <f t="shared" si="791"/>
        <v>0</v>
      </c>
      <c r="P1102" s="39">
        <f t="shared" si="792"/>
        <v>0</v>
      </c>
      <c r="Q1102" s="45"/>
      <c r="R1102" s="45"/>
      <c r="S1102" s="45"/>
      <c r="T1102" s="45"/>
      <c r="U1102" s="45"/>
      <c r="V1102" s="45"/>
    </row>
    <row r="1103" spans="1:22" ht="24.75" hidden="1" customHeight="1">
      <c r="A1103" s="56"/>
      <c r="B1103" s="42" t="s">
        <v>493</v>
      </c>
      <c r="C1103" s="43" t="s">
        <v>419</v>
      </c>
      <c r="D1103" s="44"/>
      <c r="E1103" s="45"/>
      <c r="F1103" s="45"/>
      <c r="G1103" s="45"/>
      <c r="H1103" s="45"/>
      <c r="I1103" s="45"/>
      <c r="J1103" s="45"/>
      <c r="K1103" s="45"/>
      <c r="L1103" s="45"/>
      <c r="M1103" s="45"/>
      <c r="N1103" s="45"/>
      <c r="O1103" s="39">
        <f t="shared" si="791"/>
        <v>0</v>
      </c>
      <c r="P1103" s="39">
        <f t="shared" si="792"/>
        <v>0</v>
      </c>
      <c r="Q1103" s="45"/>
      <c r="R1103" s="45"/>
      <c r="S1103" s="45"/>
      <c r="T1103" s="45"/>
      <c r="U1103" s="45"/>
      <c r="V1103" s="45"/>
    </row>
    <row r="1104" spans="1:22" ht="24.75" hidden="1" customHeight="1">
      <c r="A1104" s="56"/>
      <c r="B1104" s="42" t="s">
        <v>641</v>
      </c>
      <c r="C1104" s="43" t="s">
        <v>421</v>
      </c>
      <c r="D1104" s="44"/>
      <c r="E1104" s="45"/>
      <c r="F1104" s="45"/>
      <c r="G1104" s="45"/>
      <c r="H1104" s="45"/>
      <c r="I1104" s="45"/>
      <c r="J1104" s="45"/>
      <c r="K1104" s="45"/>
      <c r="L1104" s="45"/>
      <c r="M1104" s="45"/>
      <c r="N1104" s="45"/>
      <c r="O1104" s="39">
        <f t="shared" si="791"/>
        <v>0</v>
      </c>
      <c r="P1104" s="39">
        <f t="shared" si="792"/>
        <v>0</v>
      </c>
      <c r="Q1104" s="45"/>
      <c r="R1104" s="45"/>
      <c r="S1104" s="45"/>
      <c r="T1104" s="45"/>
      <c r="U1104" s="45"/>
      <c r="V1104" s="45"/>
    </row>
    <row r="1105" spans="1:22" ht="24.75" hidden="1" customHeight="1">
      <c r="A1105" s="56"/>
      <c r="B1105" s="42" t="s">
        <v>642</v>
      </c>
      <c r="C1105" s="43" t="s">
        <v>423</v>
      </c>
      <c r="D1105" s="44"/>
      <c r="E1105" s="45"/>
      <c r="F1105" s="45"/>
      <c r="G1105" s="45"/>
      <c r="H1105" s="45"/>
      <c r="I1105" s="45"/>
      <c r="J1105" s="45"/>
      <c r="K1105" s="45"/>
      <c r="L1105" s="45"/>
      <c r="M1105" s="45"/>
      <c r="N1105" s="45"/>
      <c r="O1105" s="39">
        <f t="shared" si="791"/>
        <v>0</v>
      </c>
      <c r="P1105" s="39">
        <f t="shared" si="792"/>
        <v>0</v>
      </c>
      <c r="Q1105" s="45"/>
      <c r="R1105" s="45"/>
      <c r="S1105" s="45"/>
      <c r="T1105" s="45"/>
      <c r="U1105" s="45"/>
      <c r="V1105" s="45"/>
    </row>
    <row r="1106" spans="1:22" ht="27" customHeight="1">
      <c r="A1106" s="56"/>
      <c r="B1106" s="127" t="s">
        <v>643</v>
      </c>
      <c r="C1106" s="114"/>
      <c r="D1106" s="115">
        <f t="shared" ref="D1106:V1108" si="793">D1107</f>
        <v>0</v>
      </c>
      <c r="E1106" s="115">
        <f t="shared" si="793"/>
        <v>65</v>
      </c>
      <c r="F1106" s="115">
        <f t="shared" si="793"/>
        <v>65</v>
      </c>
      <c r="G1106" s="115">
        <f t="shared" si="793"/>
        <v>0</v>
      </c>
      <c r="H1106" s="115">
        <f t="shared" si="793"/>
        <v>216</v>
      </c>
      <c r="I1106" s="115">
        <f t="shared" si="793"/>
        <v>216</v>
      </c>
      <c r="J1106" s="115">
        <f t="shared" si="793"/>
        <v>216</v>
      </c>
      <c r="K1106" s="115">
        <f t="shared" si="793"/>
        <v>100</v>
      </c>
      <c r="L1106" s="115">
        <f t="shared" si="793"/>
        <v>116</v>
      </c>
      <c r="M1106" s="115">
        <f t="shared" si="793"/>
        <v>0</v>
      </c>
      <c r="N1106" s="115">
        <f t="shared" si="793"/>
        <v>0</v>
      </c>
      <c r="O1106" s="39">
        <f t="shared" si="791"/>
        <v>216</v>
      </c>
      <c r="P1106" s="39">
        <f t="shared" si="792"/>
        <v>0</v>
      </c>
      <c r="Q1106" s="115">
        <f t="shared" si="793"/>
        <v>216</v>
      </c>
      <c r="R1106" s="115">
        <f t="shared" si="793"/>
        <v>216</v>
      </c>
      <c r="S1106" s="115">
        <f t="shared" si="793"/>
        <v>216</v>
      </c>
      <c r="T1106" s="115">
        <f t="shared" si="793"/>
        <v>216</v>
      </c>
      <c r="U1106" s="115">
        <f t="shared" si="793"/>
        <v>216</v>
      </c>
      <c r="V1106" s="115">
        <f t="shared" si="793"/>
        <v>216</v>
      </c>
    </row>
    <row r="1107" spans="1:22" ht="18.75" customHeight="1">
      <c r="A1107" s="56"/>
      <c r="B1107" s="41" t="s">
        <v>244</v>
      </c>
      <c r="C1107" s="43"/>
      <c r="D1107" s="55">
        <f t="shared" si="793"/>
        <v>0</v>
      </c>
      <c r="E1107" s="55">
        <f t="shared" si="793"/>
        <v>65</v>
      </c>
      <c r="F1107" s="55">
        <f t="shared" si="793"/>
        <v>65</v>
      </c>
      <c r="G1107" s="55">
        <f t="shared" si="793"/>
        <v>0</v>
      </c>
      <c r="H1107" s="55">
        <f t="shared" si="793"/>
        <v>216</v>
      </c>
      <c r="I1107" s="55">
        <f t="shared" si="793"/>
        <v>216</v>
      </c>
      <c r="J1107" s="55">
        <f t="shared" si="793"/>
        <v>216</v>
      </c>
      <c r="K1107" s="55">
        <f t="shared" si="793"/>
        <v>100</v>
      </c>
      <c r="L1107" s="55">
        <f t="shared" si="793"/>
        <v>116</v>
      </c>
      <c r="M1107" s="55">
        <f t="shared" si="793"/>
        <v>0</v>
      </c>
      <c r="N1107" s="55">
        <f t="shared" si="793"/>
        <v>0</v>
      </c>
      <c r="O1107" s="39">
        <f t="shared" si="791"/>
        <v>216</v>
      </c>
      <c r="P1107" s="39">
        <f t="shared" si="792"/>
        <v>0</v>
      </c>
      <c r="Q1107" s="55">
        <f t="shared" si="793"/>
        <v>216</v>
      </c>
      <c r="R1107" s="55">
        <f t="shared" si="793"/>
        <v>216</v>
      </c>
      <c r="S1107" s="55">
        <f t="shared" si="793"/>
        <v>216</v>
      </c>
      <c r="T1107" s="55">
        <f t="shared" si="793"/>
        <v>216</v>
      </c>
      <c r="U1107" s="55">
        <f t="shared" si="793"/>
        <v>216</v>
      </c>
      <c r="V1107" s="55">
        <f t="shared" si="793"/>
        <v>216</v>
      </c>
    </row>
    <row r="1108" spans="1:22" ht="17.25" customHeight="1">
      <c r="A1108" s="56"/>
      <c r="B1108" s="42" t="s">
        <v>245</v>
      </c>
      <c r="C1108" s="43"/>
      <c r="D1108" s="55">
        <f t="shared" si="793"/>
        <v>0</v>
      </c>
      <c r="E1108" s="55">
        <f t="shared" si="793"/>
        <v>65</v>
      </c>
      <c r="F1108" s="55">
        <f t="shared" si="793"/>
        <v>65</v>
      </c>
      <c r="G1108" s="55">
        <f t="shared" si="793"/>
        <v>0</v>
      </c>
      <c r="H1108" s="55">
        <f t="shared" si="793"/>
        <v>216</v>
      </c>
      <c r="I1108" s="55">
        <f t="shared" si="793"/>
        <v>216</v>
      </c>
      <c r="J1108" s="55">
        <f t="shared" si="793"/>
        <v>216</v>
      </c>
      <c r="K1108" s="55">
        <f t="shared" si="793"/>
        <v>100</v>
      </c>
      <c r="L1108" s="55">
        <f t="shared" si="793"/>
        <v>116</v>
      </c>
      <c r="M1108" s="55">
        <f t="shared" si="793"/>
        <v>0</v>
      </c>
      <c r="N1108" s="55">
        <f t="shared" si="793"/>
        <v>0</v>
      </c>
      <c r="O1108" s="39">
        <f t="shared" si="791"/>
        <v>216</v>
      </c>
      <c r="P1108" s="39">
        <f t="shared" si="792"/>
        <v>0</v>
      </c>
      <c r="Q1108" s="55">
        <f t="shared" si="793"/>
        <v>216</v>
      </c>
      <c r="R1108" s="55">
        <f t="shared" si="793"/>
        <v>216</v>
      </c>
      <c r="S1108" s="55">
        <f t="shared" si="793"/>
        <v>216</v>
      </c>
      <c r="T1108" s="55">
        <f t="shared" si="793"/>
        <v>216</v>
      </c>
      <c r="U1108" s="55">
        <f t="shared" si="793"/>
        <v>216</v>
      </c>
      <c r="V1108" s="55">
        <f t="shared" si="793"/>
        <v>216</v>
      </c>
    </row>
    <row r="1109" spans="1:22" ht="14.25" customHeight="1">
      <c r="A1109" s="56"/>
      <c r="B1109" s="42" t="s">
        <v>247</v>
      </c>
      <c r="C1109" s="43">
        <v>20</v>
      </c>
      <c r="D1109" s="44"/>
      <c r="E1109" s="45">
        <v>65</v>
      </c>
      <c r="F1109" s="45">
        <v>65</v>
      </c>
      <c r="G1109" s="45"/>
      <c r="H1109" s="45">
        <v>216</v>
      </c>
      <c r="I1109" s="45">
        <v>216</v>
      </c>
      <c r="J1109" s="45">
        <v>216</v>
      </c>
      <c r="K1109" s="45">
        <v>100</v>
      </c>
      <c r="L1109" s="45">
        <v>116</v>
      </c>
      <c r="M1109" s="45">
        <v>0</v>
      </c>
      <c r="N1109" s="45">
        <v>0</v>
      </c>
      <c r="O1109" s="39">
        <f t="shared" si="791"/>
        <v>216</v>
      </c>
      <c r="P1109" s="39">
        <f t="shared" si="792"/>
        <v>0</v>
      </c>
      <c r="Q1109" s="45">
        <v>216</v>
      </c>
      <c r="R1109" s="45">
        <v>216</v>
      </c>
      <c r="S1109" s="45">
        <v>216</v>
      </c>
      <c r="T1109" s="45">
        <v>216</v>
      </c>
      <c r="U1109" s="45">
        <v>216</v>
      </c>
      <c r="V1109" s="45">
        <v>216</v>
      </c>
    </row>
    <row r="1110" spans="1:22" ht="24.75" customHeight="1">
      <c r="A1110" s="97" t="s">
        <v>644</v>
      </c>
      <c r="B1110" s="101" t="s">
        <v>645</v>
      </c>
      <c r="C1110" s="38">
        <v>79.02</v>
      </c>
      <c r="D1110" s="139">
        <f t="shared" ref="D1110:V1110" si="794">D1125+D1143+D1156+D1212</f>
        <v>59.22</v>
      </c>
      <c r="E1110" s="139">
        <f t="shared" si="794"/>
        <v>165220</v>
      </c>
      <c r="F1110" s="139">
        <f t="shared" si="794"/>
        <v>193634.97</v>
      </c>
      <c r="G1110" s="139">
        <f t="shared" si="794"/>
        <v>97822.87</v>
      </c>
      <c r="H1110" s="139">
        <f t="shared" si="794"/>
        <v>233371</v>
      </c>
      <c r="I1110" s="139">
        <f t="shared" si="794"/>
        <v>189115</v>
      </c>
      <c r="J1110" s="139">
        <f t="shared" si="794"/>
        <v>178136</v>
      </c>
      <c r="K1110" s="139">
        <f t="shared" si="794"/>
        <v>60587</v>
      </c>
      <c r="L1110" s="139">
        <f t="shared" si="794"/>
        <v>28796</v>
      </c>
      <c r="M1110" s="139">
        <f t="shared" si="794"/>
        <v>42666</v>
      </c>
      <c r="N1110" s="139">
        <f t="shared" si="794"/>
        <v>57066</v>
      </c>
      <c r="O1110" s="39">
        <f t="shared" si="791"/>
        <v>189115</v>
      </c>
      <c r="P1110" s="39">
        <f t="shared" si="792"/>
        <v>0</v>
      </c>
      <c r="Q1110" s="139">
        <f t="shared" ref="Q1110" si="795">Q1125+Q1143+Q1156+Q1212</f>
        <v>140738</v>
      </c>
      <c r="R1110" s="139">
        <f t="shared" si="794"/>
        <v>140738</v>
      </c>
      <c r="S1110" s="139">
        <f t="shared" si="794"/>
        <v>87850</v>
      </c>
      <c r="T1110" s="139">
        <f t="shared" si="794"/>
        <v>87850</v>
      </c>
      <c r="U1110" s="139">
        <f t="shared" si="794"/>
        <v>62262</v>
      </c>
      <c r="V1110" s="139">
        <f t="shared" si="794"/>
        <v>62262</v>
      </c>
    </row>
    <row r="1111" spans="1:22" ht="20.25" customHeight="1">
      <c r="A1111" s="56"/>
      <c r="B1111" s="41" t="s">
        <v>244</v>
      </c>
      <c r="C1111" s="34"/>
      <c r="D1111" s="139">
        <f t="shared" ref="D1111:V1112" si="796">D1126+D1149+D1157+D1145</f>
        <v>57.22</v>
      </c>
      <c r="E1111" s="139">
        <f t="shared" si="796"/>
        <v>27317</v>
      </c>
      <c r="F1111" s="139">
        <f t="shared" si="796"/>
        <v>26817</v>
      </c>
      <c r="G1111" s="139">
        <f t="shared" si="796"/>
        <v>26165.87</v>
      </c>
      <c r="H1111" s="139">
        <f t="shared" si="796"/>
        <v>27517</v>
      </c>
      <c r="I1111" s="139">
        <f t="shared" si="796"/>
        <v>20804</v>
      </c>
      <c r="J1111" s="139">
        <f t="shared" si="796"/>
        <v>20200</v>
      </c>
      <c r="K1111" s="139">
        <f t="shared" si="796"/>
        <v>8050</v>
      </c>
      <c r="L1111" s="139">
        <f t="shared" si="796"/>
        <v>5050</v>
      </c>
      <c r="M1111" s="139">
        <f t="shared" si="796"/>
        <v>5550</v>
      </c>
      <c r="N1111" s="139">
        <f t="shared" si="796"/>
        <v>2154</v>
      </c>
      <c r="O1111" s="39">
        <f t="shared" si="791"/>
        <v>20804</v>
      </c>
      <c r="P1111" s="39">
        <f t="shared" si="792"/>
        <v>0</v>
      </c>
      <c r="Q1111" s="139">
        <f t="shared" ref="Q1111:Q1112" si="797">Q1126+Q1149+Q1157+Q1145</f>
        <v>25966</v>
      </c>
      <c r="R1111" s="139">
        <f t="shared" si="796"/>
        <v>25966</v>
      </c>
      <c r="S1111" s="139">
        <f t="shared" si="796"/>
        <v>25966</v>
      </c>
      <c r="T1111" s="139">
        <f t="shared" si="796"/>
        <v>25966</v>
      </c>
      <c r="U1111" s="139">
        <f t="shared" si="796"/>
        <v>25966</v>
      </c>
      <c r="V1111" s="139">
        <f t="shared" si="796"/>
        <v>25966</v>
      </c>
    </row>
    <row r="1112" spans="1:22" ht="14.25">
      <c r="A1112" s="56"/>
      <c r="B1112" s="42" t="s">
        <v>245</v>
      </c>
      <c r="C1112" s="43">
        <v>1</v>
      </c>
      <c r="D1112" s="50">
        <f t="shared" si="796"/>
        <v>57.22</v>
      </c>
      <c r="E1112" s="50">
        <f t="shared" si="796"/>
        <v>27317</v>
      </c>
      <c r="F1112" s="50">
        <f t="shared" si="796"/>
        <v>26817</v>
      </c>
      <c r="G1112" s="50">
        <f t="shared" si="796"/>
        <v>26165.87</v>
      </c>
      <c r="H1112" s="50">
        <f t="shared" si="796"/>
        <v>27517</v>
      </c>
      <c r="I1112" s="50">
        <f t="shared" si="796"/>
        <v>20804</v>
      </c>
      <c r="J1112" s="50">
        <f t="shared" si="796"/>
        <v>20200</v>
      </c>
      <c r="K1112" s="50">
        <f t="shared" si="796"/>
        <v>8050</v>
      </c>
      <c r="L1112" s="50">
        <f t="shared" si="796"/>
        <v>5050</v>
      </c>
      <c r="M1112" s="50">
        <f t="shared" si="796"/>
        <v>5550</v>
      </c>
      <c r="N1112" s="50">
        <f t="shared" si="796"/>
        <v>2154</v>
      </c>
      <c r="O1112" s="39">
        <f t="shared" si="791"/>
        <v>20804</v>
      </c>
      <c r="P1112" s="39">
        <f t="shared" si="792"/>
        <v>0</v>
      </c>
      <c r="Q1112" s="50">
        <f t="shared" si="797"/>
        <v>25966</v>
      </c>
      <c r="R1112" s="50">
        <f t="shared" si="796"/>
        <v>25966</v>
      </c>
      <c r="S1112" s="50">
        <f t="shared" si="796"/>
        <v>25966</v>
      </c>
      <c r="T1112" s="50">
        <f t="shared" si="796"/>
        <v>25966</v>
      </c>
      <c r="U1112" s="50">
        <f t="shared" si="796"/>
        <v>25966</v>
      </c>
      <c r="V1112" s="50">
        <f t="shared" si="796"/>
        <v>25966</v>
      </c>
    </row>
    <row r="1113" spans="1:22" ht="15" hidden="1" customHeight="1">
      <c r="A1113" s="56"/>
      <c r="B1113" s="42" t="s">
        <v>246</v>
      </c>
      <c r="C1113" s="43">
        <v>10</v>
      </c>
      <c r="D1113" s="44"/>
      <c r="E1113" s="45"/>
      <c r="F1113" s="45"/>
      <c r="G1113" s="45"/>
      <c r="H1113" s="45"/>
      <c r="I1113" s="45"/>
      <c r="J1113" s="45"/>
      <c r="K1113" s="45"/>
      <c r="L1113" s="45"/>
      <c r="M1113" s="45"/>
      <c r="N1113" s="45"/>
      <c r="O1113" s="39">
        <f t="shared" si="791"/>
        <v>0</v>
      </c>
      <c r="P1113" s="39">
        <f t="shared" si="792"/>
        <v>0</v>
      </c>
      <c r="Q1113" s="45"/>
      <c r="R1113" s="45"/>
      <c r="S1113" s="45"/>
      <c r="T1113" s="45"/>
      <c r="U1113" s="45"/>
      <c r="V1113" s="45"/>
    </row>
    <row r="1114" spans="1:22" ht="14.25">
      <c r="A1114" s="56"/>
      <c r="B1114" s="42" t="s">
        <v>247</v>
      </c>
      <c r="C1114" s="43">
        <v>20</v>
      </c>
      <c r="D1114" s="50">
        <f t="shared" ref="D1114:V1114" si="798">D1128+D1160+D1147</f>
        <v>57.22</v>
      </c>
      <c r="E1114" s="50">
        <f t="shared" si="798"/>
        <v>27317</v>
      </c>
      <c r="F1114" s="50">
        <f t="shared" si="798"/>
        <v>26817</v>
      </c>
      <c r="G1114" s="50">
        <f t="shared" si="798"/>
        <v>26165.87</v>
      </c>
      <c r="H1114" s="50">
        <f t="shared" si="798"/>
        <v>27517</v>
      </c>
      <c r="I1114" s="50">
        <f t="shared" si="798"/>
        <v>20804</v>
      </c>
      <c r="J1114" s="50">
        <f t="shared" si="798"/>
        <v>20200</v>
      </c>
      <c r="K1114" s="50">
        <f t="shared" si="798"/>
        <v>8050</v>
      </c>
      <c r="L1114" s="50">
        <f t="shared" si="798"/>
        <v>5050</v>
      </c>
      <c r="M1114" s="50">
        <f t="shared" si="798"/>
        <v>5550</v>
      </c>
      <c r="N1114" s="50">
        <f t="shared" si="798"/>
        <v>2154</v>
      </c>
      <c r="O1114" s="39">
        <f t="shared" si="791"/>
        <v>20804</v>
      </c>
      <c r="P1114" s="39">
        <f t="shared" si="792"/>
        <v>0</v>
      </c>
      <c r="Q1114" s="50">
        <f t="shared" ref="Q1114" si="799">Q1128+Q1160+Q1147</f>
        <v>25966</v>
      </c>
      <c r="R1114" s="50">
        <f t="shared" si="798"/>
        <v>25966</v>
      </c>
      <c r="S1114" s="50">
        <f t="shared" si="798"/>
        <v>25966</v>
      </c>
      <c r="T1114" s="50">
        <f t="shared" si="798"/>
        <v>25966</v>
      </c>
      <c r="U1114" s="50">
        <f t="shared" si="798"/>
        <v>25966</v>
      </c>
      <c r="V1114" s="50">
        <f t="shared" si="798"/>
        <v>25966</v>
      </c>
    </row>
    <row r="1115" spans="1:22" ht="15" hidden="1" customHeight="1">
      <c r="A1115" s="56"/>
      <c r="B1115" s="42" t="s">
        <v>646</v>
      </c>
      <c r="C1115" s="43">
        <v>51</v>
      </c>
      <c r="D1115" s="44"/>
      <c r="E1115" s="45"/>
      <c r="F1115" s="45"/>
      <c r="G1115" s="45"/>
      <c r="H1115" s="45"/>
      <c r="I1115" s="45"/>
      <c r="J1115" s="45"/>
      <c r="K1115" s="45"/>
      <c r="L1115" s="45"/>
      <c r="M1115" s="45"/>
      <c r="N1115" s="45"/>
      <c r="O1115" s="39">
        <f t="shared" si="791"/>
        <v>0</v>
      </c>
      <c r="P1115" s="39">
        <f t="shared" si="792"/>
        <v>0</v>
      </c>
      <c r="Q1115" s="45"/>
      <c r="R1115" s="45"/>
      <c r="S1115" s="45"/>
      <c r="T1115" s="45"/>
      <c r="U1115" s="45"/>
      <c r="V1115" s="45"/>
    </row>
    <row r="1116" spans="1:22" ht="13.5" hidden="1" customHeight="1">
      <c r="A1116" s="56"/>
      <c r="B1116" s="42" t="s">
        <v>538</v>
      </c>
      <c r="C1116" s="43">
        <v>59.02</v>
      </c>
      <c r="D1116" s="44"/>
      <c r="E1116" s="45"/>
      <c r="F1116" s="45"/>
      <c r="G1116" s="45"/>
      <c r="H1116" s="45"/>
      <c r="I1116" s="45"/>
      <c r="J1116" s="45"/>
      <c r="K1116" s="45"/>
      <c r="L1116" s="45"/>
      <c r="M1116" s="45"/>
      <c r="N1116" s="45"/>
      <c r="O1116" s="39">
        <f t="shared" si="791"/>
        <v>0</v>
      </c>
      <c r="P1116" s="39">
        <f t="shared" si="792"/>
        <v>0</v>
      </c>
      <c r="Q1116" s="45"/>
      <c r="R1116" s="45"/>
      <c r="S1116" s="45"/>
      <c r="T1116" s="45"/>
      <c r="U1116" s="45"/>
      <c r="V1116" s="45"/>
    </row>
    <row r="1117" spans="1:22" ht="13.5" hidden="1" customHeight="1">
      <c r="A1117" s="56"/>
      <c r="B1117" s="42" t="s">
        <v>647</v>
      </c>
      <c r="C1117" s="43"/>
      <c r="D1117" s="44"/>
      <c r="E1117" s="50">
        <f t="shared" ref="E1117" si="800">E1161</f>
        <v>0</v>
      </c>
      <c r="F1117" s="45"/>
      <c r="G1117" s="45"/>
      <c r="H1117" s="45"/>
      <c r="I1117" s="45"/>
      <c r="J1117" s="45"/>
      <c r="K1117" s="45"/>
      <c r="L1117" s="45"/>
      <c r="M1117" s="45"/>
      <c r="N1117" s="45"/>
      <c r="O1117" s="39">
        <f t="shared" si="791"/>
        <v>0</v>
      </c>
      <c r="P1117" s="39">
        <f t="shared" si="792"/>
        <v>0</v>
      </c>
      <c r="Q1117" s="45"/>
      <c r="R1117" s="45"/>
      <c r="S1117" s="45"/>
      <c r="T1117" s="45"/>
      <c r="U1117" s="45"/>
      <c r="V1117" s="45"/>
    </row>
    <row r="1118" spans="1:22" ht="14.25">
      <c r="A1118" s="56"/>
      <c r="B1118" s="41" t="s">
        <v>257</v>
      </c>
      <c r="C1118" s="43"/>
      <c r="D1118" s="50">
        <f t="shared" ref="D1118:V1118" si="801">D1130+D1162+D1214</f>
        <v>2</v>
      </c>
      <c r="E1118" s="50">
        <f t="shared" si="801"/>
        <v>137903</v>
      </c>
      <c r="F1118" s="50">
        <f t="shared" si="801"/>
        <v>166817.97</v>
      </c>
      <c r="G1118" s="50">
        <f t="shared" si="801"/>
        <v>71657</v>
      </c>
      <c r="H1118" s="50">
        <f t="shared" si="801"/>
        <v>205854</v>
      </c>
      <c r="I1118" s="50">
        <f t="shared" si="801"/>
        <v>168311</v>
      </c>
      <c r="J1118" s="50">
        <f t="shared" si="801"/>
        <v>157936</v>
      </c>
      <c r="K1118" s="50">
        <f t="shared" si="801"/>
        <v>52537</v>
      </c>
      <c r="L1118" s="50">
        <f t="shared" si="801"/>
        <v>23746</v>
      </c>
      <c r="M1118" s="50">
        <f t="shared" si="801"/>
        <v>37116</v>
      </c>
      <c r="N1118" s="50">
        <f t="shared" si="801"/>
        <v>54912</v>
      </c>
      <c r="O1118" s="39">
        <f t="shared" si="791"/>
        <v>168311</v>
      </c>
      <c r="P1118" s="39">
        <f t="shared" si="792"/>
        <v>0</v>
      </c>
      <c r="Q1118" s="50">
        <f t="shared" ref="Q1118" si="802">Q1130+Q1162+Q1214</f>
        <v>114772</v>
      </c>
      <c r="R1118" s="50">
        <f t="shared" si="801"/>
        <v>114772</v>
      </c>
      <c r="S1118" s="50">
        <f t="shared" si="801"/>
        <v>61884</v>
      </c>
      <c r="T1118" s="50">
        <f t="shared" si="801"/>
        <v>61884</v>
      </c>
      <c r="U1118" s="50">
        <f t="shared" si="801"/>
        <v>36296</v>
      </c>
      <c r="V1118" s="50">
        <f t="shared" si="801"/>
        <v>36296</v>
      </c>
    </row>
    <row r="1119" spans="1:22" ht="14.25">
      <c r="A1119" s="56"/>
      <c r="B1119" s="42" t="s">
        <v>648</v>
      </c>
      <c r="C1119" s="43">
        <v>55</v>
      </c>
      <c r="D1119" s="50">
        <f t="shared" ref="D1119:V1119" si="803">D1131+D1215</f>
        <v>0</v>
      </c>
      <c r="E1119" s="50">
        <f t="shared" si="803"/>
        <v>936</v>
      </c>
      <c r="F1119" s="50">
        <f t="shared" si="803"/>
        <v>936</v>
      </c>
      <c r="G1119" s="50">
        <f t="shared" si="803"/>
        <v>0</v>
      </c>
      <c r="H1119" s="50">
        <f t="shared" si="803"/>
        <v>17123</v>
      </c>
      <c r="I1119" s="50">
        <f t="shared" si="803"/>
        <v>1216</v>
      </c>
      <c r="J1119" s="50">
        <f t="shared" si="803"/>
        <v>1216</v>
      </c>
      <c r="K1119" s="50">
        <f t="shared" si="803"/>
        <v>304</v>
      </c>
      <c r="L1119" s="50">
        <f t="shared" si="803"/>
        <v>304</v>
      </c>
      <c r="M1119" s="50">
        <f t="shared" si="803"/>
        <v>304</v>
      </c>
      <c r="N1119" s="50">
        <f t="shared" si="803"/>
        <v>304</v>
      </c>
      <c r="O1119" s="39">
        <f t="shared" si="791"/>
        <v>1216</v>
      </c>
      <c r="P1119" s="39">
        <f t="shared" si="792"/>
        <v>0</v>
      </c>
      <c r="Q1119" s="50">
        <f t="shared" ref="Q1119" si="804">Q1131+Q1215</f>
        <v>1216</v>
      </c>
      <c r="R1119" s="50">
        <f t="shared" si="803"/>
        <v>0</v>
      </c>
      <c r="S1119" s="50">
        <f t="shared" si="803"/>
        <v>1216</v>
      </c>
      <c r="T1119" s="50">
        <f t="shared" si="803"/>
        <v>0</v>
      </c>
      <c r="U1119" s="50">
        <f t="shared" si="803"/>
        <v>1216</v>
      </c>
      <c r="V1119" s="50">
        <f t="shared" si="803"/>
        <v>0</v>
      </c>
    </row>
    <row r="1120" spans="1:22" ht="29.25" hidden="1" customHeight="1">
      <c r="A1120" s="56"/>
      <c r="B1120" s="175" t="s">
        <v>649</v>
      </c>
      <c r="C1120" s="176" t="s">
        <v>650</v>
      </c>
      <c r="D1120" s="44"/>
      <c r="E1120" s="50">
        <f t="shared" ref="E1120" si="805">E1215</f>
        <v>0</v>
      </c>
      <c r="F1120" s="45"/>
      <c r="G1120" s="45"/>
      <c r="H1120" s="45"/>
      <c r="I1120" s="45"/>
      <c r="J1120" s="45"/>
      <c r="K1120" s="45"/>
      <c r="L1120" s="45"/>
      <c r="M1120" s="45"/>
      <c r="N1120" s="45"/>
      <c r="O1120" s="39">
        <f t="shared" si="791"/>
        <v>0</v>
      </c>
      <c r="P1120" s="39">
        <f t="shared" si="792"/>
        <v>0</v>
      </c>
      <c r="Q1120" s="45"/>
      <c r="R1120" s="45"/>
      <c r="S1120" s="45"/>
      <c r="T1120" s="45"/>
      <c r="U1120" s="45"/>
      <c r="V1120" s="45"/>
    </row>
    <row r="1121" spans="1:24" ht="15.75" hidden="1" customHeight="1">
      <c r="A1121" s="56"/>
      <c r="B1121" s="41" t="s">
        <v>266</v>
      </c>
      <c r="C1121" s="43">
        <v>56</v>
      </c>
      <c r="D1121" s="44"/>
      <c r="E1121" s="45"/>
      <c r="F1121" s="45"/>
      <c r="G1121" s="45"/>
      <c r="H1121" s="45"/>
      <c r="I1121" s="45"/>
      <c r="J1121" s="45"/>
      <c r="K1121" s="45"/>
      <c r="L1121" s="45"/>
      <c r="M1121" s="45"/>
      <c r="N1121" s="45"/>
      <c r="O1121" s="39">
        <f t="shared" si="791"/>
        <v>0</v>
      </c>
      <c r="P1121" s="39">
        <f t="shared" si="792"/>
        <v>0</v>
      </c>
      <c r="Q1121" s="45"/>
      <c r="R1121" s="45"/>
      <c r="S1121" s="45"/>
      <c r="T1121" s="45"/>
      <c r="U1121" s="45"/>
      <c r="V1121" s="45"/>
    </row>
    <row r="1122" spans="1:24" ht="15.75" customHeight="1">
      <c r="A1122" s="56"/>
      <c r="B1122" s="41" t="s">
        <v>266</v>
      </c>
      <c r="C1122" s="43">
        <v>58</v>
      </c>
      <c r="D1122" s="50">
        <f t="shared" ref="D1122:V1122" si="806">D1194+D1200+D1206</f>
        <v>0</v>
      </c>
      <c r="E1122" s="50">
        <f t="shared" si="806"/>
        <v>96830</v>
      </c>
      <c r="F1122" s="50">
        <f t="shared" si="806"/>
        <v>106343</v>
      </c>
      <c r="G1122" s="50">
        <f t="shared" si="806"/>
        <v>71657</v>
      </c>
      <c r="H1122" s="50">
        <f t="shared" si="806"/>
        <v>74070</v>
      </c>
      <c r="I1122" s="50">
        <f t="shared" si="806"/>
        <v>74070</v>
      </c>
      <c r="J1122" s="50">
        <f t="shared" si="806"/>
        <v>74070</v>
      </c>
      <c r="K1122" s="50">
        <f t="shared" si="806"/>
        <v>34201</v>
      </c>
      <c r="L1122" s="50">
        <f t="shared" si="806"/>
        <v>17442</v>
      </c>
      <c r="M1122" s="50">
        <f t="shared" si="806"/>
        <v>15819</v>
      </c>
      <c r="N1122" s="50">
        <f t="shared" si="806"/>
        <v>6608</v>
      </c>
      <c r="O1122" s="39">
        <f t="shared" si="791"/>
        <v>74070</v>
      </c>
      <c r="P1122" s="39">
        <f t="shared" si="792"/>
        <v>0</v>
      </c>
      <c r="Q1122" s="50">
        <f t="shared" ref="Q1122" si="807">Q1194+Q1200+Q1206</f>
        <v>0</v>
      </c>
      <c r="R1122" s="50">
        <f t="shared" si="806"/>
        <v>0</v>
      </c>
      <c r="S1122" s="50">
        <f t="shared" si="806"/>
        <v>0</v>
      </c>
      <c r="T1122" s="50">
        <f t="shared" si="806"/>
        <v>0</v>
      </c>
      <c r="U1122" s="50">
        <f t="shared" si="806"/>
        <v>0</v>
      </c>
      <c r="V1122" s="50">
        <f t="shared" si="806"/>
        <v>0</v>
      </c>
    </row>
    <row r="1123" spans="1:24" ht="14.25">
      <c r="A1123" s="56"/>
      <c r="B1123" s="42" t="s">
        <v>310</v>
      </c>
      <c r="C1123" s="43">
        <v>70</v>
      </c>
      <c r="D1123" s="50">
        <f t="shared" ref="D1123:V1123" si="808">D1165</f>
        <v>2</v>
      </c>
      <c r="E1123" s="50">
        <f t="shared" si="808"/>
        <v>40137</v>
      </c>
      <c r="F1123" s="50">
        <f t="shared" si="808"/>
        <v>59538.97</v>
      </c>
      <c r="G1123" s="50">
        <f t="shared" si="808"/>
        <v>0</v>
      </c>
      <c r="H1123" s="50">
        <f t="shared" si="808"/>
        <v>114661</v>
      </c>
      <c r="I1123" s="50">
        <f t="shared" si="808"/>
        <v>93025</v>
      </c>
      <c r="J1123" s="50">
        <f t="shared" si="808"/>
        <v>82650</v>
      </c>
      <c r="K1123" s="50">
        <f t="shared" si="808"/>
        <v>18032</v>
      </c>
      <c r="L1123" s="50">
        <f t="shared" si="808"/>
        <v>6000</v>
      </c>
      <c r="M1123" s="50">
        <f t="shared" si="808"/>
        <v>20993</v>
      </c>
      <c r="N1123" s="50">
        <f t="shared" si="808"/>
        <v>48000</v>
      </c>
      <c r="O1123" s="39">
        <f t="shared" si="791"/>
        <v>93025</v>
      </c>
      <c r="P1123" s="39">
        <f t="shared" si="792"/>
        <v>0</v>
      </c>
      <c r="Q1123" s="50">
        <f t="shared" ref="Q1123" si="809">Q1165</f>
        <v>113556</v>
      </c>
      <c r="R1123" s="50">
        <f t="shared" si="808"/>
        <v>114772</v>
      </c>
      <c r="S1123" s="50">
        <f t="shared" si="808"/>
        <v>60668</v>
      </c>
      <c r="T1123" s="50">
        <f t="shared" si="808"/>
        <v>61884</v>
      </c>
      <c r="U1123" s="50">
        <f t="shared" si="808"/>
        <v>35080</v>
      </c>
      <c r="V1123" s="50">
        <f t="shared" si="808"/>
        <v>36296</v>
      </c>
    </row>
    <row r="1124" spans="1:24" ht="15" hidden="1" customHeight="1">
      <c r="A1124" s="56"/>
      <c r="B1124" s="41" t="s">
        <v>256</v>
      </c>
      <c r="C1124" s="34">
        <v>85.01</v>
      </c>
      <c r="D1124" s="44"/>
      <c r="E1124" s="45"/>
      <c r="F1124" s="45"/>
      <c r="G1124" s="45"/>
      <c r="H1124" s="45"/>
      <c r="I1124" s="45"/>
      <c r="J1124" s="45"/>
      <c r="K1124" s="45"/>
      <c r="L1124" s="45"/>
      <c r="M1124" s="45"/>
      <c r="N1124" s="45"/>
      <c r="O1124" s="39">
        <f t="shared" si="791"/>
        <v>0</v>
      </c>
      <c r="P1124" s="39">
        <f t="shared" si="792"/>
        <v>0</v>
      </c>
      <c r="Q1124" s="45"/>
      <c r="R1124" s="45"/>
      <c r="S1124" s="45"/>
      <c r="T1124" s="45"/>
      <c r="U1124" s="45"/>
      <c r="V1124" s="45"/>
    </row>
    <row r="1125" spans="1:24" ht="22.5" customHeight="1">
      <c r="A1125" s="97">
        <v>1</v>
      </c>
      <c r="B1125" s="106" t="s">
        <v>651</v>
      </c>
      <c r="C1125" s="107" t="s">
        <v>652</v>
      </c>
      <c r="D1125" s="108">
        <f t="shared" ref="D1125:V1125" si="810">D1132+D1135</f>
        <v>57.22</v>
      </c>
      <c r="E1125" s="108">
        <f t="shared" si="810"/>
        <v>1036</v>
      </c>
      <c r="F1125" s="108">
        <f t="shared" si="810"/>
        <v>1036</v>
      </c>
      <c r="G1125" s="108">
        <f t="shared" si="810"/>
        <v>97</v>
      </c>
      <c r="H1125" s="108">
        <f t="shared" si="810"/>
        <v>1416</v>
      </c>
      <c r="I1125" s="108">
        <f t="shared" si="810"/>
        <v>1416</v>
      </c>
      <c r="J1125" s="108">
        <f t="shared" si="810"/>
        <v>1416</v>
      </c>
      <c r="K1125" s="108">
        <f t="shared" si="810"/>
        <v>354</v>
      </c>
      <c r="L1125" s="108">
        <f t="shared" si="810"/>
        <v>354</v>
      </c>
      <c r="M1125" s="108">
        <f t="shared" si="810"/>
        <v>354</v>
      </c>
      <c r="N1125" s="108">
        <f t="shared" si="810"/>
        <v>354</v>
      </c>
      <c r="O1125" s="39">
        <f t="shared" si="791"/>
        <v>1416</v>
      </c>
      <c r="P1125" s="39">
        <f t="shared" si="792"/>
        <v>0</v>
      </c>
      <c r="Q1125" s="135">
        <f t="shared" ref="Q1125" si="811">Q1132+Q1135</f>
        <v>1416</v>
      </c>
      <c r="R1125" s="135">
        <f t="shared" si="810"/>
        <v>200</v>
      </c>
      <c r="S1125" s="135">
        <f t="shared" si="810"/>
        <v>1416</v>
      </c>
      <c r="T1125" s="135">
        <f t="shared" si="810"/>
        <v>200</v>
      </c>
      <c r="U1125" s="135">
        <f t="shared" si="810"/>
        <v>1416</v>
      </c>
      <c r="V1125" s="135">
        <f t="shared" si="810"/>
        <v>200</v>
      </c>
    </row>
    <row r="1126" spans="1:24" ht="14.25">
      <c r="A1126" s="56"/>
      <c r="B1126" s="41" t="s">
        <v>244</v>
      </c>
      <c r="C1126" s="34"/>
      <c r="D1126" s="98">
        <f t="shared" ref="D1126:V1127" si="812">D1136+D1140</f>
        <v>57.22</v>
      </c>
      <c r="E1126" s="98">
        <f t="shared" si="812"/>
        <v>100</v>
      </c>
      <c r="F1126" s="98">
        <f t="shared" si="812"/>
        <v>100</v>
      </c>
      <c r="G1126" s="98">
        <f t="shared" si="812"/>
        <v>97</v>
      </c>
      <c r="H1126" s="98">
        <f t="shared" si="812"/>
        <v>200</v>
      </c>
      <c r="I1126" s="98">
        <f t="shared" si="812"/>
        <v>200</v>
      </c>
      <c r="J1126" s="98">
        <f t="shared" si="812"/>
        <v>200</v>
      </c>
      <c r="K1126" s="98">
        <f t="shared" si="812"/>
        <v>50</v>
      </c>
      <c r="L1126" s="98">
        <f t="shared" si="812"/>
        <v>50</v>
      </c>
      <c r="M1126" s="98">
        <f t="shared" si="812"/>
        <v>50</v>
      </c>
      <c r="N1126" s="98">
        <f t="shared" si="812"/>
        <v>50</v>
      </c>
      <c r="O1126" s="39">
        <f t="shared" si="791"/>
        <v>200</v>
      </c>
      <c r="P1126" s="39">
        <f t="shared" si="792"/>
        <v>0</v>
      </c>
      <c r="Q1126" s="98">
        <f t="shared" ref="Q1126:Q1127" si="813">Q1136+Q1140</f>
        <v>200</v>
      </c>
      <c r="R1126" s="98">
        <f t="shared" si="812"/>
        <v>200</v>
      </c>
      <c r="S1126" s="98">
        <f t="shared" si="812"/>
        <v>200</v>
      </c>
      <c r="T1126" s="98">
        <f t="shared" si="812"/>
        <v>200</v>
      </c>
      <c r="U1126" s="98">
        <f t="shared" si="812"/>
        <v>200</v>
      </c>
      <c r="V1126" s="98">
        <f t="shared" si="812"/>
        <v>200</v>
      </c>
    </row>
    <row r="1127" spans="1:24" ht="14.25">
      <c r="A1127" s="56"/>
      <c r="B1127" s="42" t="s">
        <v>245</v>
      </c>
      <c r="C1127" s="43">
        <v>1</v>
      </c>
      <c r="D1127" s="50">
        <f t="shared" si="812"/>
        <v>57.22</v>
      </c>
      <c r="E1127" s="50">
        <f t="shared" si="812"/>
        <v>100</v>
      </c>
      <c r="F1127" s="50">
        <f t="shared" si="812"/>
        <v>100</v>
      </c>
      <c r="G1127" s="50">
        <f t="shared" si="812"/>
        <v>97</v>
      </c>
      <c r="H1127" s="50">
        <f t="shared" si="812"/>
        <v>200</v>
      </c>
      <c r="I1127" s="50">
        <f t="shared" si="812"/>
        <v>200</v>
      </c>
      <c r="J1127" s="50">
        <f t="shared" si="812"/>
        <v>200</v>
      </c>
      <c r="K1127" s="50">
        <f t="shared" si="812"/>
        <v>50</v>
      </c>
      <c r="L1127" s="50">
        <f t="shared" si="812"/>
        <v>50</v>
      </c>
      <c r="M1127" s="50">
        <f t="shared" si="812"/>
        <v>50</v>
      </c>
      <c r="N1127" s="50">
        <f t="shared" si="812"/>
        <v>50</v>
      </c>
      <c r="O1127" s="39">
        <f t="shared" si="791"/>
        <v>200</v>
      </c>
      <c r="P1127" s="39">
        <f t="shared" si="792"/>
        <v>0</v>
      </c>
      <c r="Q1127" s="50">
        <f t="shared" si="813"/>
        <v>200</v>
      </c>
      <c r="R1127" s="50">
        <f t="shared" si="812"/>
        <v>200</v>
      </c>
      <c r="S1127" s="50">
        <f t="shared" si="812"/>
        <v>200</v>
      </c>
      <c r="T1127" s="50">
        <f t="shared" si="812"/>
        <v>200</v>
      </c>
      <c r="U1127" s="50">
        <f t="shared" si="812"/>
        <v>200</v>
      </c>
      <c r="V1127" s="50">
        <f t="shared" si="812"/>
        <v>200</v>
      </c>
    </row>
    <row r="1128" spans="1:24" ht="14.25">
      <c r="A1128" s="56"/>
      <c r="B1128" s="42" t="s">
        <v>653</v>
      </c>
      <c r="C1128" s="43">
        <v>20</v>
      </c>
      <c r="D1128" s="50">
        <f t="shared" ref="D1128:V1128" si="814">D1138</f>
        <v>57.22</v>
      </c>
      <c r="E1128" s="50">
        <f t="shared" si="814"/>
        <v>100</v>
      </c>
      <c r="F1128" s="50">
        <f t="shared" si="814"/>
        <v>100</v>
      </c>
      <c r="G1128" s="50">
        <f t="shared" si="814"/>
        <v>97</v>
      </c>
      <c r="H1128" s="50">
        <f t="shared" si="814"/>
        <v>200</v>
      </c>
      <c r="I1128" s="50">
        <f t="shared" si="814"/>
        <v>200</v>
      </c>
      <c r="J1128" s="50">
        <f t="shared" si="814"/>
        <v>200</v>
      </c>
      <c r="K1128" s="50">
        <f t="shared" si="814"/>
        <v>50</v>
      </c>
      <c r="L1128" s="50">
        <f t="shared" si="814"/>
        <v>50</v>
      </c>
      <c r="M1128" s="50">
        <f t="shared" si="814"/>
        <v>50</v>
      </c>
      <c r="N1128" s="50">
        <f t="shared" si="814"/>
        <v>50</v>
      </c>
      <c r="O1128" s="39">
        <f t="shared" si="791"/>
        <v>200</v>
      </c>
      <c r="P1128" s="39">
        <f t="shared" si="792"/>
        <v>0</v>
      </c>
      <c r="Q1128" s="50">
        <f t="shared" ref="Q1128" si="815">Q1138</f>
        <v>200</v>
      </c>
      <c r="R1128" s="50">
        <f t="shared" si="814"/>
        <v>200</v>
      </c>
      <c r="S1128" s="50">
        <f t="shared" si="814"/>
        <v>200</v>
      </c>
      <c r="T1128" s="50">
        <f t="shared" si="814"/>
        <v>200</v>
      </c>
      <c r="U1128" s="50">
        <f t="shared" si="814"/>
        <v>200</v>
      </c>
      <c r="V1128" s="50">
        <f t="shared" si="814"/>
        <v>200</v>
      </c>
    </row>
    <row r="1129" spans="1:24" ht="0.75" customHeight="1">
      <c r="A1129" s="56"/>
      <c r="B1129" s="42" t="s">
        <v>538</v>
      </c>
      <c r="C1129" s="43">
        <v>59.02</v>
      </c>
      <c r="D1129" s="44"/>
      <c r="E1129" s="45"/>
      <c r="F1129" s="45"/>
      <c r="G1129" s="45"/>
      <c r="H1129" s="45"/>
      <c r="I1129" s="45"/>
      <c r="J1129" s="45"/>
      <c r="K1129" s="45"/>
      <c r="L1129" s="45"/>
      <c r="M1129" s="45"/>
      <c r="N1129" s="45"/>
      <c r="O1129" s="39">
        <f t="shared" si="791"/>
        <v>0</v>
      </c>
      <c r="P1129" s="39">
        <f t="shared" si="792"/>
        <v>0</v>
      </c>
      <c r="Q1129" s="45"/>
      <c r="R1129" s="45"/>
      <c r="S1129" s="45"/>
      <c r="T1129" s="45"/>
      <c r="U1129" s="45"/>
      <c r="V1129" s="45"/>
    </row>
    <row r="1130" spans="1:24" ht="14.25" customHeight="1">
      <c r="A1130" s="56"/>
      <c r="B1130" s="42" t="s">
        <v>257</v>
      </c>
      <c r="C1130" s="43"/>
      <c r="D1130" s="50">
        <f t="shared" ref="D1130:V1131" si="816">D1133</f>
        <v>0</v>
      </c>
      <c r="E1130" s="50">
        <f t="shared" si="816"/>
        <v>936</v>
      </c>
      <c r="F1130" s="50">
        <f t="shared" si="816"/>
        <v>936</v>
      </c>
      <c r="G1130" s="50">
        <f t="shared" si="816"/>
        <v>0</v>
      </c>
      <c r="H1130" s="50">
        <f t="shared" si="816"/>
        <v>1216</v>
      </c>
      <c r="I1130" s="50">
        <f t="shared" si="816"/>
        <v>1216</v>
      </c>
      <c r="J1130" s="50">
        <f t="shared" si="816"/>
        <v>1216</v>
      </c>
      <c r="K1130" s="50">
        <f t="shared" si="816"/>
        <v>304</v>
      </c>
      <c r="L1130" s="50">
        <f t="shared" si="816"/>
        <v>304</v>
      </c>
      <c r="M1130" s="50">
        <f t="shared" si="816"/>
        <v>304</v>
      </c>
      <c r="N1130" s="50">
        <f t="shared" si="816"/>
        <v>304</v>
      </c>
      <c r="O1130" s="39">
        <f t="shared" si="791"/>
        <v>1216</v>
      </c>
      <c r="P1130" s="39">
        <f t="shared" si="792"/>
        <v>0</v>
      </c>
      <c r="Q1130" s="50">
        <f t="shared" ref="Q1130:Q1131" si="817">Q1133</f>
        <v>1216</v>
      </c>
      <c r="R1130" s="50">
        <f t="shared" si="816"/>
        <v>0</v>
      </c>
      <c r="S1130" s="50">
        <f t="shared" si="816"/>
        <v>1216</v>
      </c>
      <c r="T1130" s="50">
        <f t="shared" si="816"/>
        <v>0</v>
      </c>
      <c r="U1130" s="50">
        <f t="shared" si="816"/>
        <v>1216</v>
      </c>
      <c r="V1130" s="50">
        <f t="shared" si="816"/>
        <v>0</v>
      </c>
    </row>
    <row r="1131" spans="1:24" ht="14.25">
      <c r="A1131" s="56"/>
      <c r="B1131" s="42" t="s">
        <v>648</v>
      </c>
      <c r="C1131" s="43">
        <v>55</v>
      </c>
      <c r="D1131" s="50">
        <f t="shared" si="816"/>
        <v>0</v>
      </c>
      <c r="E1131" s="50">
        <f t="shared" si="816"/>
        <v>936</v>
      </c>
      <c r="F1131" s="50">
        <f t="shared" si="816"/>
        <v>936</v>
      </c>
      <c r="G1131" s="50">
        <f t="shared" si="816"/>
        <v>0</v>
      </c>
      <c r="H1131" s="50">
        <f t="shared" si="816"/>
        <v>1216</v>
      </c>
      <c r="I1131" s="50">
        <f t="shared" si="816"/>
        <v>1216</v>
      </c>
      <c r="J1131" s="50">
        <f t="shared" si="816"/>
        <v>1216</v>
      </c>
      <c r="K1131" s="50">
        <f t="shared" si="816"/>
        <v>304</v>
      </c>
      <c r="L1131" s="50">
        <f t="shared" si="816"/>
        <v>304</v>
      </c>
      <c r="M1131" s="50">
        <f t="shared" si="816"/>
        <v>304</v>
      </c>
      <c r="N1131" s="50">
        <f t="shared" si="816"/>
        <v>304</v>
      </c>
      <c r="O1131" s="39">
        <f t="shared" si="791"/>
        <v>1216</v>
      </c>
      <c r="P1131" s="39">
        <f t="shared" si="792"/>
        <v>0</v>
      </c>
      <c r="Q1131" s="50">
        <f t="shared" si="817"/>
        <v>1216</v>
      </c>
      <c r="R1131" s="50">
        <f t="shared" si="816"/>
        <v>0</v>
      </c>
      <c r="S1131" s="50">
        <f t="shared" si="816"/>
        <v>1216</v>
      </c>
      <c r="T1131" s="50">
        <f t="shared" si="816"/>
        <v>0</v>
      </c>
      <c r="U1131" s="50">
        <f t="shared" si="816"/>
        <v>1216</v>
      </c>
      <c r="V1131" s="50">
        <f t="shared" si="816"/>
        <v>0</v>
      </c>
    </row>
    <row r="1132" spans="1:24" ht="14.25">
      <c r="A1132" s="56" t="s">
        <v>404</v>
      </c>
      <c r="B1132" s="136" t="s">
        <v>654</v>
      </c>
      <c r="C1132" s="114" t="s">
        <v>655</v>
      </c>
      <c r="D1132" s="129">
        <f t="shared" ref="D1132:V1133" si="818">D1133</f>
        <v>0</v>
      </c>
      <c r="E1132" s="129">
        <f t="shared" si="818"/>
        <v>936</v>
      </c>
      <c r="F1132" s="129">
        <f t="shared" si="818"/>
        <v>936</v>
      </c>
      <c r="G1132" s="129">
        <f t="shared" si="818"/>
        <v>0</v>
      </c>
      <c r="H1132" s="129">
        <f t="shared" si="818"/>
        <v>1216</v>
      </c>
      <c r="I1132" s="129">
        <f t="shared" si="818"/>
        <v>1216</v>
      </c>
      <c r="J1132" s="129">
        <f t="shared" si="818"/>
        <v>1216</v>
      </c>
      <c r="K1132" s="129">
        <f t="shared" si="818"/>
        <v>304</v>
      </c>
      <c r="L1132" s="129">
        <f t="shared" si="818"/>
        <v>304</v>
      </c>
      <c r="M1132" s="129">
        <f t="shared" si="818"/>
        <v>304</v>
      </c>
      <c r="N1132" s="129">
        <f t="shared" si="818"/>
        <v>304</v>
      </c>
      <c r="O1132" s="39">
        <f t="shared" si="791"/>
        <v>1216</v>
      </c>
      <c r="P1132" s="39">
        <f t="shared" si="792"/>
        <v>0</v>
      </c>
      <c r="Q1132" s="129">
        <f t="shared" si="818"/>
        <v>1216</v>
      </c>
      <c r="R1132" s="129">
        <f t="shared" si="818"/>
        <v>0</v>
      </c>
      <c r="S1132" s="129">
        <f t="shared" si="818"/>
        <v>1216</v>
      </c>
      <c r="T1132" s="129">
        <f t="shared" si="818"/>
        <v>0</v>
      </c>
      <c r="U1132" s="129">
        <f t="shared" si="818"/>
        <v>1216</v>
      </c>
      <c r="V1132" s="129">
        <f t="shared" si="818"/>
        <v>0</v>
      </c>
    </row>
    <row r="1133" spans="1:24" ht="14.25">
      <c r="A1133" s="56"/>
      <c r="B1133" s="41" t="s">
        <v>257</v>
      </c>
      <c r="C1133" s="34"/>
      <c r="D1133" s="98">
        <f t="shared" si="818"/>
        <v>0</v>
      </c>
      <c r="E1133" s="98">
        <f t="shared" si="818"/>
        <v>936</v>
      </c>
      <c r="F1133" s="98">
        <f t="shared" si="818"/>
        <v>936</v>
      </c>
      <c r="G1133" s="98">
        <f t="shared" si="818"/>
        <v>0</v>
      </c>
      <c r="H1133" s="98">
        <f t="shared" si="818"/>
        <v>1216</v>
      </c>
      <c r="I1133" s="98">
        <f t="shared" si="818"/>
        <v>1216</v>
      </c>
      <c r="J1133" s="98">
        <f t="shared" si="818"/>
        <v>1216</v>
      </c>
      <c r="K1133" s="98">
        <f t="shared" si="818"/>
        <v>304</v>
      </c>
      <c r="L1133" s="98">
        <f t="shared" si="818"/>
        <v>304</v>
      </c>
      <c r="M1133" s="98">
        <f t="shared" si="818"/>
        <v>304</v>
      </c>
      <c r="N1133" s="98">
        <f t="shared" si="818"/>
        <v>304</v>
      </c>
      <c r="O1133" s="39">
        <f t="shared" si="791"/>
        <v>1216</v>
      </c>
      <c r="P1133" s="39">
        <f t="shared" si="792"/>
        <v>0</v>
      </c>
      <c r="Q1133" s="98">
        <f t="shared" si="818"/>
        <v>1216</v>
      </c>
      <c r="R1133" s="98">
        <f t="shared" si="818"/>
        <v>0</v>
      </c>
      <c r="S1133" s="98">
        <f t="shared" si="818"/>
        <v>1216</v>
      </c>
      <c r="T1133" s="98">
        <f t="shared" si="818"/>
        <v>0</v>
      </c>
      <c r="U1133" s="98">
        <f t="shared" si="818"/>
        <v>1216</v>
      </c>
      <c r="V1133" s="98">
        <f t="shared" si="818"/>
        <v>0</v>
      </c>
    </row>
    <row r="1134" spans="1:24" ht="14.25">
      <c r="A1134" s="56"/>
      <c r="B1134" s="42" t="s">
        <v>648</v>
      </c>
      <c r="C1134" s="43" t="s">
        <v>290</v>
      </c>
      <c r="D1134" s="44"/>
      <c r="E1134" s="45">
        <v>936</v>
      </c>
      <c r="F1134" s="45">
        <v>936</v>
      </c>
      <c r="G1134" s="45"/>
      <c r="H1134" s="45">
        <v>1216</v>
      </c>
      <c r="I1134" s="45">
        <v>1216</v>
      </c>
      <c r="J1134" s="45">
        <v>1216</v>
      </c>
      <c r="K1134" s="45">
        <v>304</v>
      </c>
      <c r="L1134" s="45">
        <v>304</v>
      </c>
      <c r="M1134" s="45">
        <v>304</v>
      </c>
      <c r="N1134" s="45">
        <v>304</v>
      </c>
      <c r="O1134" s="39">
        <f t="shared" si="791"/>
        <v>1216</v>
      </c>
      <c r="P1134" s="39">
        <f t="shared" si="792"/>
        <v>0</v>
      </c>
      <c r="Q1134" s="45">
        <v>1216</v>
      </c>
      <c r="R1134" s="45"/>
      <c r="S1134" s="45">
        <v>1216</v>
      </c>
      <c r="T1134" s="45"/>
      <c r="U1134" s="45">
        <v>1216</v>
      </c>
      <c r="V1134" s="45"/>
      <c r="X1134" s="69"/>
    </row>
    <row r="1135" spans="1:24" ht="25.5">
      <c r="A1135" s="56" t="s">
        <v>437</v>
      </c>
      <c r="B1135" s="127" t="s">
        <v>656</v>
      </c>
      <c r="C1135" s="114" t="s">
        <v>657</v>
      </c>
      <c r="D1135" s="129">
        <f t="shared" ref="D1135:V1137" si="819">D1136</f>
        <v>57.22</v>
      </c>
      <c r="E1135" s="129">
        <f t="shared" si="819"/>
        <v>100</v>
      </c>
      <c r="F1135" s="129">
        <f t="shared" si="819"/>
        <v>100</v>
      </c>
      <c r="G1135" s="129">
        <f t="shared" si="819"/>
        <v>97</v>
      </c>
      <c r="H1135" s="129">
        <f t="shared" si="819"/>
        <v>200</v>
      </c>
      <c r="I1135" s="129">
        <f t="shared" si="819"/>
        <v>200</v>
      </c>
      <c r="J1135" s="129">
        <f t="shared" si="819"/>
        <v>200</v>
      </c>
      <c r="K1135" s="129">
        <f t="shared" si="819"/>
        <v>50</v>
      </c>
      <c r="L1135" s="129">
        <f t="shared" si="819"/>
        <v>50</v>
      </c>
      <c r="M1135" s="129">
        <f t="shared" si="819"/>
        <v>50</v>
      </c>
      <c r="N1135" s="129">
        <f t="shared" si="819"/>
        <v>50</v>
      </c>
      <c r="O1135" s="39">
        <f t="shared" si="791"/>
        <v>200</v>
      </c>
      <c r="P1135" s="39">
        <f t="shared" si="792"/>
        <v>0</v>
      </c>
      <c r="Q1135" s="129">
        <f t="shared" si="819"/>
        <v>200</v>
      </c>
      <c r="R1135" s="129">
        <f t="shared" si="819"/>
        <v>200</v>
      </c>
      <c r="S1135" s="129">
        <f t="shared" si="819"/>
        <v>200</v>
      </c>
      <c r="T1135" s="129">
        <f t="shared" si="819"/>
        <v>200</v>
      </c>
      <c r="U1135" s="129">
        <f t="shared" si="819"/>
        <v>200</v>
      </c>
      <c r="V1135" s="129">
        <f t="shared" si="819"/>
        <v>200</v>
      </c>
    </row>
    <row r="1136" spans="1:24" ht="14.25">
      <c r="A1136" s="56"/>
      <c r="B1136" s="41" t="s">
        <v>244</v>
      </c>
      <c r="C1136" s="43"/>
      <c r="D1136" s="98">
        <f t="shared" si="819"/>
        <v>57.22</v>
      </c>
      <c r="E1136" s="98">
        <f t="shared" si="819"/>
        <v>100</v>
      </c>
      <c r="F1136" s="98">
        <f t="shared" si="819"/>
        <v>100</v>
      </c>
      <c r="G1136" s="98">
        <f t="shared" si="819"/>
        <v>97</v>
      </c>
      <c r="H1136" s="98">
        <f t="shared" si="819"/>
        <v>200</v>
      </c>
      <c r="I1136" s="98">
        <f t="shared" si="819"/>
        <v>200</v>
      </c>
      <c r="J1136" s="98">
        <f t="shared" si="819"/>
        <v>200</v>
      </c>
      <c r="K1136" s="98">
        <f t="shared" si="819"/>
        <v>50</v>
      </c>
      <c r="L1136" s="98">
        <f t="shared" si="819"/>
        <v>50</v>
      </c>
      <c r="M1136" s="98">
        <f t="shared" si="819"/>
        <v>50</v>
      </c>
      <c r="N1136" s="98">
        <f t="shared" si="819"/>
        <v>50</v>
      </c>
      <c r="O1136" s="39">
        <f t="shared" si="791"/>
        <v>200</v>
      </c>
      <c r="P1136" s="39">
        <f t="shared" si="792"/>
        <v>0</v>
      </c>
      <c r="Q1136" s="98">
        <f t="shared" si="819"/>
        <v>200</v>
      </c>
      <c r="R1136" s="98">
        <f t="shared" si="819"/>
        <v>200</v>
      </c>
      <c r="S1136" s="98">
        <f t="shared" si="819"/>
        <v>200</v>
      </c>
      <c r="T1136" s="98">
        <f t="shared" si="819"/>
        <v>200</v>
      </c>
      <c r="U1136" s="98">
        <f t="shared" si="819"/>
        <v>200</v>
      </c>
      <c r="V1136" s="98">
        <f t="shared" si="819"/>
        <v>200</v>
      </c>
    </row>
    <row r="1137" spans="1:22" ht="17.25" customHeight="1">
      <c r="A1137" s="56"/>
      <c r="B1137" s="42" t="s">
        <v>245</v>
      </c>
      <c r="C1137" s="43">
        <v>1</v>
      </c>
      <c r="D1137" s="50">
        <f t="shared" si="819"/>
        <v>57.22</v>
      </c>
      <c r="E1137" s="50">
        <f t="shared" si="819"/>
        <v>100</v>
      </c>
      <c r="F1137" s="50">
        <f t="shared" si="819"/>
        <v>100</v>
      </c>
      <c r="G1137" s="50">
        <f t="shared" si="819"/>
        <v>97</v>
      </c>
      <c r="H1137" s="50">
        <f t="shared" si="819"/>
        <v>200</v>
      </c>
      <c r="I1137" s="50">
        <f t="shared" si="819"/>
        <v>200</v>
      </c>
      <c r="J1137" s="50">
        <f t="shared" si="819"/>
        <v>200</v>
      </c>
      <c r="K1137" s="50">
        <f t="shared" si="819"/>
        <v>50</v>
      </c>
      <c r="L1137" s="50">
        <f t="shared" si="819"/>
        <v>50</v>
      </c>
      <c r="M1137" s="50">
        <f t="shared" si="819"/>
        <v>50</v>
      </c>
      <c r="N1137" s="50">
        <f t="shared" si="819"/>
        <v>50</v>
      </c>
      <c r="O1137" s="39">
        <f t="shared" si="791"/>
        <v>200</v>
      </c>
      <c r="P1137" s="39">
        <f t="shared" si="792"/>
        <v>0</v>
      </c>
      <c r="Q1137" s="50">
        <f t="shared" si="819"/>
        <v>200</v>
      </c>
      <c r="R1137" s="50">
        <f t="shared" si="819"/>
        <v>200</v>
      </c>
      <c r="S1137" s="50">
        <f t="shared" si="819"/>
        <v>200</v>
      </c>
      <c r="T1137" s="50">
        <f t="shared" si="819"/>
        <v>200</v>
      </c>
      <c r="U1137" s="50">
        <f t="shared" si="819"/>
        <v>200</v>
      </c>
      <c r="V1137" s="50">
        <f t="shared" si="819"/>
        <v>200</v>
      </c>
    </row>
    <row r="1138" spans="1:22" ht="15.75" customHeight="1">
      <c r="A1138" s="56"/>
      <c r="B1138" s="42" t="s">
        <v>247</v>
      </c>
      <c r="C1138" s="43" t="s">
        <v>658</v>
      </c>
      <c r="D1138" s="44">
        <v>57.22</v>
      </c>
      <c r="E1138" s="45">
        <v>100</v>
      </c>
      <c r="F1138" s="45">
        <v>100</v>
      </c>
      <c r="G1138" s="45">
        <v>97</v>
      </c>
      <c r="H1138" s="45">
        <v>200</v>
      </c>
      <c r="I1138" s="45">
        <v>200</v>
      </c>
      <c r="J1138" s="45">
        <v>200</v>
      </c>
      <c r="K1138" s="45">
        <v>50</v>
      </c>
      <c r="L1138" s="45">
        <v>50</v>
      </c>
      <c r="M1138" s="45">
        <v>50</v>
      </c>
      <c r="N1138" s="45">
        <v>50</v>
      </c>
      <c r="O1138" s="39">
        <f t="shared" si="791"/>
        <v>200</v>
      </c>
      <c r="P1138" s="39">
        <f t="shared" si="792"/>
        <v>0</v>
      </c>
      <c r="Q1138" s="45">
        <v>200</v>
      </c>
      <c r="R1138" s="45">
        <v>200</v>
      </c>
      <c r="S1138" s="45">
        <v>200</v>
      </c>
      <c r="T1138" s="45">
        <v>200</v>
      </c>
      <c r="U1138" s="45">
        <v>200</v>
      </c>
      <c r="V1138" s="45">
        <v>200</v>
      </c>
    </row>
    <row r="1139" spans="1:22" ht="15" hidden="1" customHeight="1">
      <c r="A1139" s="56" t="s">
        <v>620</v>
      </c>
      <c r="B1139" s="41" t="s">
        <v>659</v>
      </c>
      <c r="C1139" s="34" t="s">
        <v>660</v>
      </c>
      <c r="D1139" s="44"/>
      <c r="E1139" s="45"/>
      <c r="F1139" s="45"/>
      <c r="G1139" s="45"/>
      <c r="H1139" s="45"/>
      <c r="I1139" s="45"/>
      <c r="J1139" s="45"/>
      <c r="K1139" s="45"/>
      <c r="L1139" s="45"/>
      <c r="M1139" s="45"/>
      <c r="N1139" s="45"/>
      <c r="O1139" s="39">
        <f t="shared" si="791"/>
        <v>0</v>
      </c>
      <c r="P1139" s="39">
        <f t="shared" si="792"/>
        <v>0</v>
      </c>
      <c r="Q1139" s="45"/>
      <c r="R1139" s="45"/>
      <c r="S1139" s="45"/>
      <c r="T1139" s="45"/>
      <c r="U1139" s="45"/>
      <c r="V1139" s="45"/>
    </row>
    <row r="1140" spans="1:22" ht="15" hidden="1" customHeight="1">
      <c r="A1140" s="56"/>
      <c r="B1140" s="41" t="s">
        <v>244</v>
      </c>
      <c r="C1140" s="34"/>
      <c r="D1140" s="44"/>
      <c r="E1140" s="45"/>
      <c r="F1140" s="45"/>
      <c r="G1140" s="45"/>
      <c r="H1140" s="45"/>
      <c r="I1140" s="45"/>
      <c r="J1140" s="45"/>
      <c r="K1140" s="45"/>
      <c r="L1140" s="45"/>
      <c r="M1140" s="45"/>
      <c r="N1140" s="45"/>
      <c r="O1140" s="39">
        <f t="shared" si="791"/>
        <v>0</v>
      </c>
      <c r="P1140" s="39">
        <f t="shared" si="792"/>
        <v>0</v>
      </c>
      <c r="Q1140" s="45"/>
      <c r="R1140" s="45"/>
      <c r="S1140" s="45"/>
      <c r="T1140" s="45"/>
      <c r="U1140" s="45"/>
      <c r="V1140" s="45"/>
    </row>
    <row r="1141" spans="1:22" ht="15" hidden="1" customHeight="1">
      <c r="A1141" s="56"/>
      <c r="B1141" s="42" t="s">
        <v>245</v>
      </c>
      <c r="C1141" s="43">
        <v>1</v>
      </c>
      <c r="D1141" s="44"/>
      <c r="E1141" s="45"/>
      <c r="F1141" s="45"/>
      <c r="G1141" s="45"/>
      <c r="H1141" s="45"/>
      <c r="I1141" s="45"/>
      <c r="J1141" s="45"/>
      <c r="K1141" s="45"/>
      <c r="L1141" s="45"/>
      <c r="M1141" s="45"/>
      <c r="N1141" s="45"/>
      <c r="O1141" s="39">
        <f t="shared" si="791"/>
        <v>0</v>
      </c>
      <c r="P1141" s="39">
        <f t="shared" si="792"/>
        <v>0</v>
      </c>
      <c r="Q1141" s="45"/>
      <c r="R1141" s="45"/>
      <c r="S1141" s="45"/>
      <c r="T1141" s="45"/>
      <c r="U1141" s="45"/>
      <c r="V1141" s="45"/>
    </row>
    <row r="1142" spans="1:22" ht="15" hidden="1" customHeight="1">
      <c r="A1142" s="56"/>
      <c r="B1142" s="42" t="s">
        <v>661</v>
      </c>
      <c r="C1142" s="43">
        <v>59.02</v>
      </c>
      <c r="D1142" s="44"/>
      <c r="E1142" s="45"/>
      <c r="F1142" s="45"/>
      <c r="G1142" s="45"/>
      <c r="H1142" s="45"/>
      <c r="I1142" s="45"/>
      <c r="J1142" s="45"/>
      <c r="K1142" s="45"/>
      <c r="L1142" s="45"/>
      <c r="M1142" s="45"/>
      <c r="N1142" s="45"/>
      <c r="O1142" s="39">
        <f t="shared" si="791"/>
        <v>0</v>
      </c>
      <c r="P1142" s="39">
        <f t="shared" si="792"/>
        <v>0</v>
      </c>
      <c r="Q1142" s="45"/>
      <c r="R1142" s="45"/>
      <c r="S1142" s="45"/>
      <c r="T1142" s="45"/>
      <c r="U1142" s="45"/>
      <c r="V1142" s="45"/>
    </row>
    <row r="1143" spans="1:22" ht="15" hidden="1" customHeight="1">
      <c r="A1143" s="97">
        <v>2</v>
      </c>
      <c r="B1143" s="37" t="s">
        <v>662</v>
      </c>
      <c r="C1143" s="38">
        <v>83.02</v>
      </c>
      <c r="D1143" s="44"/>
      <c r="E1143" s="45"/>
      <c r="F1143" s="45"/>
      <c r="G1143" s="45"/>
      <c r="H1143" s="45"/>
      <c r="I1143" s="45"/>
      <c r="J1143" s="45"/>
      <c r="K1143" s="45"/>
      <c r="L1143" s="45"/>
      <c r="M1143" s="45"/>
      <c r="N1143" s="45"/>
      <c r="O1143" s="39">
        <f t="shared" si="791"/>
        <v>0</v>
      </c>
      <c r="P1143" s="39">
        <f t="shared" si="792"/>
        <v>0</v>
      </c>
      <c r="Q1143" s="45"/>
      <c r="R1143" s="45"/>
      <c r="S1143" s="45"/>
      <c r="T1143" s="45"/>
      <c r="U1143" s="45"/>
      <c r="V1143" s="45"/>
    </row>
    <row r="1144" spans="1:22" ht="15" hidden="1" customHeight="1">
      <c r="A1144" s="56"/>
      <c r="B1144" s="41" t="s">
        <v>663</v>
      </c>
      <c r="C1144" s="43" t="s">
        <v>664</v>
      </c>
      <c r="D1144" s="44"/>
      <c r="E1144" s="45"/>
      <c r="F1144" s="45"/>
      <c r="G1144" s="45"/>
      <c r="H1144" s="45"/>
      <c r="I1144" s="45"/>
      <c r="J1144" s="45"/>
      <c r="K1144" s="45"/>
      <c r="L1144" s="45"/>
      <c r="M1144" s="45"/>
      <c r="N1144" s="45"/>
      <c r="O1144" s="39">
        <f t="shared" si="791"/>
        <v>0</v>
      </c>
      <c r="P1144" s="39">
        <f t="shared" si="792"/>
        <v>0</v>
      </c>
      <c r="Q1144" s="45"/>
      <c r="R1144" s="45"/>
      <c r="S1144" s="45"/>
      <c r="T1144" s="45"/>
      <c r="U1144" s="45"/>
      <c r="V1144" s="45"/>
    </row>
    <row r="1145" spans="1:22" ht="15" hidden="1" customHeight="1">
      <c r="A1145" s="56"/>
      <c r="B1145" s="41" t="s">
        <v>244</v>
      </c>
      <c r="C1145" s="43"/>
      <c r="D1145" s="44"/>
      <c r="E1145" s="45"/>
      <c r="F1145" s="45"/>
      <c r="G1145" s="45"/>
      <c r="H1145" s="45"/>
      <c r="I1145" s="45"/>
      <c r="J1145" s="45"/>
      <c r="K1145" s="45"/>
      <c r="L1145" s="45"/>
      <c r="M1145" s="45"/>
      <c r="N1145" s="45"/>
      <c r="O1145" s="39">
        <f t="shared" si="791"/>
        <v>0</v>
      </c>
      <c r="P1145" s="39">
        <f t="shared" si="792"/>
        <v>0</v>
      </c>
      <c r="Q1145" s="45"/>
      <c r="R1145" s="45"/>
      <c r="S1145" s="45"/>
      <c r="T1145" s="45"/>
      <c r="U1145" s="45"/>
      <c r="V1145" s="45"/>
    </row>
    <row r="1146" spans="1:22" ht="15" hidden="1" customHeight="1">
      <c r="A1146" s="56"/>
      <c r="B1146" s="42" t="s">
        <v>245</v>
      </c>
      <c r="C1146" s="43"/>
      <c r="D1146" s="44"/>
      <c r="E1146" s="45"/>
      <c r="F1146" s="45"/>
      <c r="G1146" s="45"/>
      <c r="H1146" s="45"/>
      <c r="I1146" s="45"/>
      <c r="J1146" s="45"/>
      <c r="K1146" s="45"/>
      <c r="L1146" s="45"/>
      <c r="M1146" s="45"/>
      <c r="N1146" s="45"/>
      <c r="O1146" s="39">
        <f t="shared" si="791"/>
        <v>0</v>
      </c>
      <c r="P1146" s="39">
        <f t="shared" si="792"/>
        <v>0</v>
      </c>
      <c r="Q1146" s="45"/>
      <c r="R1146" s="45"/>
      <c r="S1146" s="45"/>
      <c r="T1146" s="45"/>
      <c r="U1146" s="45"/>
      <c r="V1146" s="45"/>
    </row>
    <row r="1147" spans="1:22" ht="14.25" hidden="1" customHeight="1">
      <c r="A1147" s="56"/>
      <c r="B1147" s="42" t="s">
        <v>367</v>
      </c>
      <c r="C1147" s="43"/>
      <c r="D1147" s="44"/>
      <c r="E1147" s="45"/>
      <c r="F1147" s="45"/>
      <c r="G1147" s="45"/>
      <c r="H1147" s="45"/>
      <c r="I1147" s="45"/>
      <c r="J1147" s="45"/>
      <c r="K1147" s="45"/>
      <c r="L1147" s="45"/>
      <c r="M1147" s="45"/>
      <c r="N1147" s="45"/>
      <c r="O1147" s="39">
        <f t="shared" si="791"/>
        <v>0</v>
      </c>
      <c r="P1147" s="39">
        <f t="shared" si="792"/>
        <v>0</v>
      </c>
      <c r="Q1147" s="45"/>
      <c r="R1147" s="45"/>
      <c r="S1147" s="45"/>
      <c r="T1147" s="45"/>
      <c r="U1147" s="45"/>
      <c r="V1147" s="45"/>
    </row>
    <row r="1148" spans="1:22" ht="0.75" hidden="1" customHeight="1">
      <c r="A1148" s="56"/>
      <c r="B1148" s="41" t="s">
        <v>665</v>
      </c>
      <c r="C1148" s="43" t="s">
        <v>666</v>
      </c>
      <c r="D1148" s="44"/>
      <c r="E1148" s="45"/>
      <c r="F1148" s="45"/>
      <c r="G1148" s="45"/>
      <c r="H1148" s="45"/>
      <c r="I1148" s="45"/>
      <c r="J1148" s="45"/>
      <c r="K1148" s="45"/>
      <c r="L1148" s="45"/>
      <c r="M1148" s="45"/>
      <c r="N1148" s="45"/>
      <c r="O1148" s="39">
        <f t="shared" si="791"/>
        <v>0</v>
      </c>
      <c r="P1148" s="39">
        <f t="shared" si="792"/>
        <v>0</v>
      </c>
      <c r="Q1148" s="45"/>
      <c r="R1148" s="45"/>
      <c r="S1148" s="45"/>
      <c r="T1148" s="45"/>
      <c r="U1148" s="45"/>
      <c r="V1148" s="45"/>
    </row>
    <row r="1149" spans="1:22" ht="15" hidden="1" customHeight="1">
      <c r="A1149" s="56"/>
      <c r="B1149" s="41" t="s">
        <v>244</v>
      </c>
      <c r="C1149" s="43"/>
      <c r="D1149" s="44"/>
      <c r="E1149" s="45"/>
      <c r="F1149" s="45"/>
      <c r="G1149" s="45"/>
      <c r="H1149" s="45"/>
      <c r="I1149" s="45"/>
      <c r="J1149" s="45"/>
      <c r="K1149" s="45"/>
      <c r="L1149" s="45"/>
      <c r="M1149" s="45"/>
      <c r="N1149" s="45"/>
      <c r="O1149" s="39">
        <f t="shared" si="791"/>
        <v>0</v>
      </c>
      <c r="P1149" s="39">
        <f t="shared" si="792"/>
        <v>0</v>
      </c>
      <c r="Q1149" s="45"/>
      <c r="R1149" s="45"/>
      <c r="S1149" s="45"/>
      <c r="T1149" s="45"/>
      <c r="U1149" s="45"/>
      <c r="V1149" s="45"/>
    </row>
    <row r="1150" spans="1:22" ht="15" hidden="1" customHeight="1">
      <c r="A1150" s="56"/>
      <c r="B1150" s="42" t="s">
        <v>245</v>
      </c>
      <c r="C1150" s="43">
        <v>1</v>
      </c>
      <c r="D1150" s="44"/>
      <c r="E1150" s="45"/>
      <c r="F1150" s="45"/>
      <c r="G1150" s="45"/>
      <c r="H1150" s="45"/>
      <c r="I1150" s="45"/>
      <c r="J1150" s="45"/>
      <c r="K1150" s="45"/>
      <c r="L1150" s="45"/>
      <c r="M1150" s="45"/>
      <c r="N1150" s="45"/>
      <c r="O1150" s="39">
        <f t="shared" si="791"/>
        <v>0</v>
      </c>
      <c r="P1150" s="39">
        <f t="shared" si="792"/>
        <v>0</v>
      </c>
      <c r="Q1150" s="45"/>
      <c r="R1150" s="45"/>
      <c r="S1150" s="45"/>
      <c r="T1150" s="45"/>
      <c r="U1150" s="45"/>
      <c r="V1150" s="45"/>
    </row>
    <row r="1151" spans="1:22" ht="15" hidden="1" customHeight="1">
      <c r="A1151" s="56"/>
      <c r="B1151" s="31" t="s">
        <v>667</v>
      </c>
      <c r="C1151" s="43" t="s">
        <v>668</v>
      </c>
      <c r="D1151" s="44"/>
      <c r="E1151" s="45"/>
      <c r="F1151" s="45"/>
      <c r="G1151" s="45"/>
      <c r="H1151" s="45"/>
      <c r="I1151" s="45"/>
      <c r="J1151" s="45"/>
      <c r="K1151" s="45"/>
      <c r="L1151" s="45"/>
      <c r="M1151" s="45"/>
      <c r="N1151" s="45"/>
      <c r="O1151" s="39">
        <f t="shared" si="791"/>
        <v>0</v>
      </c>
      <c r="P1151" s="39">
        <f t="shared" si="792"/>
        <v>0</v>
      </c>
      <c r="Q1151" s="45"/>
      <c r="R1151" s="45"/>
      <c r="S1151" s="45"/>
      <c r="T1151" s="45"/>
      <c r="U1151" s="45"/>
      <c r="V1151" s="45"/>
    </row>
    <row r="1152" spans="1:22" ht="15" hidden="1" customHeight="1">
      <c r="A1152" s="56"/>
      <c r="B1152" s="42" t="s">
        <v>246</v>
      </c>
      <c r="C1152" s="43">
        <v>10</v>
      </c>
      <c r="D1152" s="44"/>
      <c r="E1152" s="45"/>
      <c r="F1152" s="45"/>
      <c r="G1152" s="45"/>
      <c r="H1152" s="45"/>
      <c r="I1152" s="45"/>
      <c r="J1152" s="45"/>
      <c r="K1152" s="45"/>
      <c r="L1152" s="45"/>
      <c r="M1152" s="45"/>
      <c r="N1152" s="45"/>
      <c r="O1152" s="39">
        <f t="shared" si="791"/>
        <v>0</v>
      </c>
      <c r="P1152" s="39">
        <f t="shared" si="792"/>
        <v>0</v>
      </c>
      <c r="Q1152" s="45"/>
      <c r="R1152" s="45"/>
      <c r="S1152" s="45"/>
      <c r="T1152" s="45"/>
      <c r="U1152" s="45"/>
      <c r="V1152" s="45"/>
    </row>
    <row r="1153" spans="1:27" ht="15" hidden="1" customHeight="1">
      <c r="A1153" s="56"/>
      <c r="B1153" s="42" t="s">
        <v>367</v>
      </c>
      <c r="C1153" s="43">
        <v>20</v>
      </c>
      <c r="D1153" s="44"/>
      <c r="E1153" s="45"/>
      <c r="F1153" s="45"/>
      <c r="G1153" s="45"/>
      <c r="H1153" s="45"/>
      <c r="I1153" s="45"/>
      <c r="J1153" s="45"/>
      <c r="K1153" s="45"/>
      <c r="L1153" s="45"/>
      <c r="M1153" s="45"/>
      <c r="N1153" s="45"/>
      <c r="O1153" s="39">
        <f t="shared" si="791"/>
        <v>0</v>
      </c>
      <c r="P1153" s="39">
        <f t="shared" si="792"/>
        <v>0</v>
      </c>
      <c r="Q1153" s="45"/>
      <c r="R1153" s="45"/>
      <c r="S1153" s="45"/>
      <c r="T1153" s="45"/>
      <c r="U1153" s="45"/>
      <c r="V1153" s="45"/>
    </row>
    <row r="1154" spans="1:27" ht="15" hidden="1" customHeight="1">
      <c r="A1154" s="56"/>
      <c r="B1154" s="42" t="s">
        <v>257</v>
      </c>
      <c r="C1154" s="43"/>
      <c r="D1154" s="44"/>
      <c r="E1154" s="45"/>
      <c r="F1154" s="45"/>
      <c r="G1154" s="45"/>
      <c r="H1154" s="45"/>
      <c r="I1154" s="45"/>
      <c r="J1154" s="45"/>
      <c r="K1154" s="45"/>
      <c r="L1154" s="45"/>
      <c r="M1154" s="45"/>
      <c r="N1154" s="45"/>
      <c r="O1154" s="39">
        <f t="shared" si="791"/>
        <v>0</v>
      </c>
      <c r="P1154" s="39">
        <f t="shared" si="792"/>
        <v>0</v>
      </c>
      <c r="Q1154" s="45"/>
      <c r="R1154" s="45"/>
      <c r="S1154" s="45"/>
      <c r="T1154" s="45"/>
      <c r="U1154" s="45"/>
      <c r="V1154" s="45"/>
    </row>
    <row r="1155" spans="1:27" ht="15" hidden="1" customHeight="1">
      <c r="A1155" s="56"/>
      <c r="B1155" s="42" t="s">
        <v>310</v>
      </c>
      <c r="C1155" s="43">
        <v>70</v>
      </c>
      <c r="D1155" s="44"/>
      <c r="E1155" s="45"/>
      <c r="F1155" s="45"/>
      <c r="G1155" s="45"/>
      <c r="H1155" s="45"/>
      <c r="I1155" s="45"/>
      <c r="J1155" s="45"/>
      <c r="K1155" s="45"/>
      <c r="L1155" s="45"/>
      <c r="M1155" s="45"/>
      <c r="N1155" s="45"/>
      <c r="O1155" s="39">
        <f t="shared" si="791"/>
        <v>0</v>
      </c>
      <c r="P1155" s="39">
        <f t="shared" si="792"/>
        <v>0</v>
      </c>
      <c r="Q1155" s="45"/>
      <c r="R1155" s="45"/>
      <c r="S1155" s="45"/>
      <c r="T1155" s="45"/>
      <c r="U1155" s="45"/>
      <c r="V1155" s="45"/>
    </row>
    <row r="1156" spans="1:27" ht="15" customHeight="1">
      <c r="A1156" s="97">
        <v>2</v>
      </c>
      <c r="B1156" s="106" t="s">
        <v>669</v>
      </c>
      <c r="C1156" s="107">
        <v>84.02</v>
      </c>
      <c r="D1156" s="108">
        <f>D1167+D1194+D1200+D1206+D1190</f>
        <v>2</v>
      </c>
      <c r="E1156" s="108">
        <f>E1167+E1194+E1200+E1206+E1190</f>
        <v>164184</v>
      </c>
      <c r="F1156" s="108">
        <f>F1167+F1194+F1200+F1206+F1190</f>
        <v>192598.97</v>
      </c>
      <c r="G1156" s="108">
        <f>G1167+G1194+G1200+G1206+G1190</f>
        <v>97725.87</v>
      </c>
      <c r="H1156" s="108">
        <f t="shared" ref="H1156:V1156" si="820">H1167+H1194+H1200+H1206+H1190</f>
        <v>216048</v>
      </c>
      <c r="I1156" s="108">
        <f t="shared" si="820"/>
        <v>187699</v>
      </c>
      <c r="J1156" s="108">
        <f t="shared" si="820"/>
        <v>176720</v>
      </c>
      <c r="K1156" s="108">
        <f t="shared" si="820"/>
        <v>60233</v>
      </c>
      <c r="L1156" s="108">
        <f t="shared" si="820"/>
        <v>28442</v>
      </c>
      <c r="M1156" s="108">
        <f t="shared" si="820"/>
        <v>42312</v>
      </c>
      <c r="N1156" s="108">
        <f t="shared" si="820"/>
        <v>56712</v>
      </c>
      <c r="O1156" s="39">
        <f t="shared" si="791"/>
        <v>187699</v>
      </c>
      <c r="P1156" s="39">
        <f t="shared" si="792"/>
        <v>0</v>
      </c>
      <c r="Q1156" s="135">
        <f t="shared" ref="Q1156" si="821">Q1167+Q1194+Q1200+Q1206+Q1190</f>
        <v>139322</v>
      </c>
      <c r="R1156" s="135">
        <f t="shared" si="820"/>
        <v>140538</v>
      </c>
      <c r="S1156" s="135">
        <f t="shared" si="820"/>
        <v>86434</v>
      </c>
      <c r="T1156" s="135">
        <f t="shared" si="820"/>
        <v>87650</v>
      </c>
      <c r="U1156" s="135">
        <f t="shared" si="820"/>
        <v>60846</v>
      </c>
      <c r="V1156" s="135">
        <f t="shared" si="820"/>
        <v>62062</v>
      </c>
    </row>
    <row r="1157" spans="1:27" ht="14.25">
      <c r="A1157" s="56"/>
      <c r="B1157" s="41" t="s">
        <v>244</v>
      </c>
      <c r="C1157" s="43"/>
      <c r="D1157" s="98">
        <f t="shared" ref="D1157:V1158" si="822">D1168</f>
        <v>0</v>
      </c>
      <c r="E1157" s="98">
        <f t="shared" si="822"/>
        <v>27217</v>
      </c>
      <c r="F1157" s="98">
        <f t="shared" si="822"/>
        <v>26717</v>
      </c>
      <c r="G1157" s="98">
        <f t="shared" si="822"/>
        <v>26068.87</v>
      </c>
      <c r="H1157" s="98">
        <f t="shared" si="822"/>
        <v>27317</v>
      </c>
      <c r="I1157" s="98">
        <f t="shared" si="822"/>
        <v>20604</v>
      </c>
      <c r="J1157" s="98">
        <f t="shared" si="822"/>
        <v>20000</v>
      </c>
      <c r="K1157" s="98">
        <f t="shared" si="822"/>
        <v>8000</v>
      </c>
      <c r="L1157" s="98">
        <f t="shared" si="822"/>
        <v>5000</v>
      </c>
      <c r="M1157" s="98">
        <f t="shared" si="822"/>
        <v>5500</v>
      </c>
      <c r="N1157" s="98">
        <f t="shared" si="822"/>
        <v>2104</v>
      </c>
      <c r="O1157" s="39">
        <f t="shared" si="791"/>
        <v>20604</v>
      </c>
      <c r="P1157" s="39">
        <f t="shared" si="792"/>
        <v>0</v>
      </c>
      <c r="Q1157" s="98">
        <f t="shared" ref="Q1157:Q1158" si="823">Q1168</f>
        <v>25766</v>
      </c>
      <c r="R1157" s="98">
        <f t="shared" si="822"/>
        <v>25766</v>
      </c>
      <c r="S1157" s="98">
        <f t="shared" si="822"/>
        <v>25766</v>
      </c>
      <c r="T1157" s="98">
        <f t="shared" si="822"/>
        <v>25766</v>
      </c>
      <c r="U1157" s="98">
        <f t="shared" si="822"/>
        <v>25766</v>
      </c>
      <c r="V1157" s="98">
        <f t="shared" si="822"/>
        <v>25766</v>
      </c>
    </row>
    <row r="1158" spans="1:27" ht="18.75" customHeight="1">
      <c r="A1158" s="56"/>
      <c r="B1158" s="42" t="s">
        <v>245</v>
      </c>
      <c r="C1158" s="43">
        <v>1</v>
      </c>
      <c r="D1158" s="98">
        <f t="shared" si="822"/>
        <v>0</v>
      </c>
      <c r="E1158" s="98">
        <f t="shared" si="822"/>
        <v>27217</v>
      </c>
      <c r="F1158" s="98">
        <f t="shared" si="822"/>
        <v>26717</v>
      </c>
      <c r="G1158" s="98">
        <f t="shared" si="822"/>
        <v>26068.87</v>
      </c>
      <c r="H1158" s="98">
        <f t="shared" si="822"/>
        <v>27317</v>
      </c>
      <c r="I1158" s="98">
        <f>I1169</f>
        <v>20604</v>
      </c>
      <c r="J1158" s="98">
        <f t="shared" si="822"/>
        <v>20000</v>
      </c>
      <c r="K1158" s="98">
        <f t="shared" si="822"/>
        <v>8000</v>
      </c>
      <c r="L1158" s="98">
        <f t="shared" si="822"/>
        <v>5000</v>
      </c>
      <c r="M1158" s="98">
        <f t="shared" si="822"/>
        <v>5500</v>
      </c>
      <c r="N1158" s="98">
        <f t="shared" si="822"/>
        <v>2104</v>
      </c>
      <c r="O1158" s="39">
        <f t="shared" si="791"/>
        <v>20604</v>
      </c>
      <c r="P1158" s="39">
        <f t="shared" si="792"/>
        <v>0</v>
      </c>
      <c r="Q1158" s="98">
        <f t="shared" si="823"/>
        <v>25766</v>
      </c>
      <c r="R1158" s="98">
        <f t="shared" si="822"/>
        <v>25766</v>
      </c>
      <c r="S1158" s="98">
        <f t="shared" si="822"/>
        <v>25766</v>
      </c>
      <c r="T1158" s="98">
        <f t="shared" si="822"/>
        <v>25766</v>
      </c>
      <c r="U1158" s="98">
        <f t="shared" si="822"/>
        <v>25766</v>
      </c>
      <c r="V1158" s="98">
        <f t="shared" si="822"/>
        <v>25766</v>
      </c>
    </row>
    <row r="1159" spans="1:27" ht="15" hidden="1" customHeight="1">
      <c r="A1159" s="56"/>
      <c r="B1159" s="42" t="s">
        <v>246</v>
      </c>
      <c r="C1159" s="43">
        <v>10</v>
      </c>
      <c r="D1159" s="44"/>
      <c r="E1159" s="45"/>
      <c r="F1159" s="45"/>
      <c r="G1159" s="45"/>
      <c r="H1159" s="45"/>
      <c r="I1159" s="45"/>
      <c r="J1159" s="45"/>
      <c r="K1159" s="45"/>
      <c r="L1159" s="45"/>
      <c r="M1159" s="45"/>
      <c r="N1159" s="45"/>
      <c r="O1159" s="39">
        <f t="shared" si="791"/>
        <v>0</v>
      </c>
      <c r="P1159" s="39">
        <f t="shared" si="792"/>
        <v>0</v>
      </c>
      <c r="Q1159" s="45"/>
      <c r="R1159" s="45"/>
      <c r="S1159" s="45"/>
      <c r="T1159" s="45"/>
      <c r="U1159" s="45"/>
      <c r="V1159" s="45"/>
    </row>
    <row r="1160" spans="1:27" ht="14.25">
      <c r="A1160" s="56"/>
      <c r="B1160" s="42" t="s">
        <v>247</v>
      </c>
      <c r="C1160" s="43">
        <v>20</v>
      </c>
      <c r="D1160" s="98">
        <f t="shared" ref="D1160:V1160" si="824">D1171</f>
        <v>0</v>
      </c>
      <c r="E1160" s="98">
        <f t="shared" si="824"/>
        <v>27217</v>
      </c>
      <c r="F1160" s="98">
        <f t="shared" si="824"/>
        <v>26717</v>
      </c>
      <c r="G1160" s="98">
        <f t="shared" si="824"/>
        <v>26068.87</v>
      </c>
      <c r="H1160" s="98">
        <f t="shared" si="824"/>
        <v>27317</v>
      </c>
      <c r="I1160" s="98">
        <f>I1171</f>
        <v>20604</v>
      </c>
      <c r="J1160" s="98">
        <f t="shared" si="824"/>
        <v>20000</v>
      </c>
      <c r="K1160" s="98">
        <f t="shared" si="824"/>
        <v>8000</v>
      </c>
      <c r="L1160" s="98">
        <f t="shared" si="824"/>
        <v>5000</v>
      </c>
      <c r="M1160" s="98">
        <f t="shared" si="824"/>
        <v>5500</v>
      </c>
      <c r="N1160" s="98">
        <f t="shared" si="824"/>
        <v>2104</v>
      </c>
      <c r="O1160" s="39">
        <f t="shared" si="791"/>
        <v>20604</v>
      </c>
      <c r="P1160" s="39">
        <f t="shared" si="792"/>
        <v>0</v>
      </c>
      <c r="Q1160" s="98">
        <f t="shared" ref="Q1160" si="825">Q1171</f>
        <v>25766</v>
      </c>
      <c r="R1160" s="98">
        <f t="shared" si="824"/>
        <v>25766</v>
      </c>
      <c r="S1160" s="98">
        <f t="shared" si="824"/>
        <v>25766</v>
      </c>
      <c r="T1160" s="98">
        <f t="shared" si="824"/>
        <v>25766</v>
      </c>
      <c r="U1160" s="98">
        <f t="shared" si="824"/>
        <v>25766</v>
      </c>
      <c r="V1160" s="98">
        <f t="shared" si="824"/>
        <v>25766</v>
      </c>
    </row>
    <row r="1161" spans="1:27" ht="14.25">
      <c r="A1161" s="56"/>
      <c r="B1161" s="42" t="s">
        <v>647</v>
      </c>
      <c r="C1161" s="43">
        <v>40</v>
      </c>
      <c r="D1161" s="98">
        <f t="shared" ref="D1161:V1161" si="826">D1174</f>
        <v>0</v>
      </c>
      <c r="E1161" s="98">
        <f t="shared" si="826"/>
        <v>0</v>
      </c>
      <c r="F1161" s="98">
        <f t="shared" si="826"/>
        <v>0</v>
      </c>
      <c r="G1161" s="98">
        <f t="shared" si="826"/>
        <v>0</v>
      </c>
      <c r="H1161" s="98">
        <f t="shared" si="826"/>
        <v>0</v>
      </c>
      <c r="I1161" s="98">
        <f t="shared" si="826"/>
        <v>0</v>
      </c>
      <c r="J1161" s="98">
        <f t="shared" si="826"/>
        <v>0</v>
      </c>
      <c r="K1161" s="98">
        <f t="shared" si="826"/>
        <v>0</v>
      </c>
      <c r="L1161" s="98">
        <f t="shared" si="826"/>
        <v>0</v>
      </c>
      <c r="M1161" s="98">
        <f t="shared" si="826"/>
        <v>0</v>
      </c>
      <c r="N1161" s="98">
        <f t="shared" si="826"/>
        <v>0</v>
      </c>
      <c r="O1161" s="39">
        <f t="shared" si="791"/>
        <v>0</v>
      </c>
      <c r="P1161" s="39">
        <f t="shared" si="792"/>
        <v>0</v>
      </c>
      <c r="Q1161" s="98">
        <f t="shared" ref="Q1161" si="827">Q1174</f>
        <v>0</v>
      </c>
      <c r="R1161" s="98">
        <f t="shared" si="826"/>
        <v>0</v>
      </c>
      <c r="S1161" s="98">
        <f t="shared" si="826"/>
        <v>0</v>
      </c>
      <c r="T1161" s="98">
        <f t="shared" si="826"/>
        <v>0</v>
      </c>
      <c r="U1161" s="98">
        <f t="shared" si="826"/>
        <v>0</v>
      </c>
      <c r="V1161" s="98">
        <f t="shared" si="826"/>
        <v>0</v>
      </c>
    </row>
    <row r="1162" spans="1:27" ht="11.25" customHeight="1">
      <c r="A1162" s="56"/>
      <c r="B1162" s="41" t="s">
        <v>257</v>
      </c>
      <c r="C1162" s="43"/>
      <c r="D1162" s="98">
        <f t="shared" ref="D1162:V1162" si="828">D1163+D1164+D1165</f>
        <v>2</v>
      </c>
      <c r="E1162" s="98">
        <f t="shared" si="828"/>
        <v>136967</v>
      </c>
      <c r="F1162" s="98">
        <f t="shared" si="828"/>
        <v>165881.97</v>
      </c>
      <c r="G1162" s="98">
        <f t="shared" si="828"/>
        <v>71657</v>
      </c>
      <c r="H1162" s="98">
        <f t="shared" si="828"/>
        <v>188731</v>
      </c>
      <c r="I1162" s="98">
        <f t="shared" si="828"/>
        <v>167095</v>
      </c>
      <c r="J1162" s="98">
        <f t="shared" si="828"/>
        <v>156720</v>
      </c>
      <c r="K1162" s="98">
        <f t="shared" si="828"/>
        <v>52233</v>
      </c>
      <c r="L1162" s="98">
        <f t="shared" si="828"/>
        <v>23442</v>
      </c>
      <c r="M1162" s="98">
        <f t="shared" si="828"/>
        <v>36812</v>
      </c>
      <c r="N1162" s="98">
        <f t="shared" si="828"/>
        <v>54608</v>
      </c>
      <c r="O1162" s="39">
        <f t="shared" si="791"/>
        <v>167095</v>
      </c>
      <c r="P1162" s="39">
        <f t="shared" si="792"/>
        <v>0</v>
      </c>
      <c r="Q1162" s="98">
        <f t="shared" ref="Q1162" si="829">Q1163+Q1164+Q1165</f>
        <v>113556</v>
      </c>
      <c r="R1162" s="98">
        <f t="shared" si="828"/>
        <v>114772</v>
      </c>
      <c r="S1162" s="98">
        <f t="shared" si="828"/>
        <v>60668</v>
      </c>
      <c r="T1162" s="98">
        <f t="shared" si="828"/>
        <v>61884</v>
      </c>
      <c r="U1162" s="98">
        <f t="shared" si="828"/>
        <v>35080</v>
      </c>
      <c r="V1162" s="98">
        <f t="shared" si="828"/>
        <v>36296</v>
      </c>
    </row>
    <row r="1163" spans="1:27" ht="13.5" hidden="1" customHeight="1">
      <c r="A1163" s="56"/>
      <c r="B1163" s="42" t="s">
        <v>266</v>
      </c>
      <c r="C1163" s="43">
        <v>56</v>
      </c>
      <c r="D1163" s="44"/>
      <c r="E1163" s="45"/>
      <c r="F1163" s="45"/>
      <c r="G1163" s="45"/>
      <c r="H1163" s="45"/>
      <c r="I1163" s="45"/>
      <c r="J1163" s="45"/>
      <c r="K1163" s="45"/>
      <c r="L1163" s="45"/>
      <c r="M1163" s="45"/>
      <c r="N1163" s="45"/>
      <c r="O1163" s="39">
        <f t="shared" ref="O1163:O1217" si="830">K1163+L1163+M1163+N1163</f>
        <v>0</v>
      </c>
      <c r="P1163" s="39">
        <f t="shared" ref="P1163:P1217" si="831">I1163-O1163</f>
        <v>0</v>
      </c>
      <c r="Q1163" s="45"/>
      <c r="R1163" s="45"/>
      <c r="S1163" s="45"/>
      <c r="T1163" s="45"/>
      <c r="U1163" s="45"/>
      <c r="V1163" s="45"/>
    </row>
    <row r="1164" spans="1:27" ht="13.5" customHeight="1">
      <c r="A1164" s="56"/>
      <c r="B1164" s="42" t="s">
        <v>266</v>
      </c>
      <c r="C1164" s="43">
        <v>58</v>
      </c>
      <c r="D1164" s="98">
        <f t="shared" ref="D1164:V1164" si="832">D1196+D1202+D1208</f>
        <v>0</v>
      </c>
      <c r="E1164" s="98">
        <f>E1196+E1202+E1208</f>
        <v>96830</v>
      </c>
      <c r="F1164" s="98">
        <f t="shared" si="832"/>
        <v>106343</v>
      </c>
      <c r="G1164" s="98">
        <f t="shared" si="832"/>
        <v>71657</v>
      </c>
      <c r="H1164" s="98">
        <f t="shared" si="832"/>
        <v>74070</v>
      </c>
      <c r="I1164" s="98">
        <f t="shared" si="832"/>
        <v>74070</v>
      </c>
      <c r="J1164" s="98">
        <f t="shared" si="832"/>
        <v>74070</v>
      </c>
      <c r="K1164" s="98">
        <f t="shared" si="832"/>
        <v>34201</v>
      </c>
      <c r="L1164" s="98">
        <f t="shared" si="832"/>
        <v>17442</v>
      </c>
      <c r="M1164" s="98">
        <f t="shared" si="832"/>
        <v>15819</v>
      </c>
      <c r="N1164" s="98">
        <f t="shared" si="832"/>
        <v>6608</v>
      </c>
      <c r="O1164" s="39">
        <f t="shared" si="830"/>
        <v>74070</v>
      </c>
      <c r="P1164" s="39">
        <f t="shared" si="831"/>
        <v>0</v>
      </c>
      <c r="Q1164" s="98">
        <f t="shared" ref="Q1164" si="833">Q1196+Q1202+Q1208</f>
        <v>0</v>
      </c>
      <c r="R1164" s="98">
        <f t="shared" si="832"/>
        <v>0</v>
      </c>
      <c r="S1164" s="98">
        <f t="shared" si="832"/>
        <v>0</v>
      </c>
      <c r="T1164" s="98">
        <f t="shared" si="832"/>
        <v>0</v>
      </c>
      <c r="U1164" s="98">
        <f t="shared" si="832"/>
        <v>0</v>
      </c>
      <c r="V1164" s="98">
        <f t="shared" si="832"/>
        <v>0</v>
      </c>
    </row>
    <row r="1165" spans="1:27" ht="14.25">
      <c r="A1165" s="56"/>
      <c r="B1165" s="42" t="s">
        <v>310</v>
      </c>
      <c r="C1165" s="43">
        <v>70</v>
      </c>
      <c r="D1165" s="98">
        <f t="shared" ref="D1165:V1165" si="834">D1176+D1191</f>
        <v>2</v>
      </c>
      <c r="E1165" s="98">
        <f>E1176+E1191</f>
        <v>40137</v>
      </c>
      <c r="F1165" s="98">
        <f t="shared" si="834"/>
        <v>59538.97</v>
      </c>
      <c r="G1165" s="98">
        <f t="shared" si="834"/>
        <v>0</v>
      </c>
      <c r="H1165" s="98">
        <f t="shared" si="834"/>
        <v>114661</v>
      </c>
      <c r="I1165" s="98">
        <f t="shared" si="834"/>
        <v>93025</v>
      </c>
      <c r="J1165" s="98">
        <f t="shared" si="834"/>
        <v>82650</v>
      </c>
      <c r="K1165" s="98">
        <f t="shared" si="834"/>
        <v>18032</v>
      </c>
      <c r="L1165" s="98">
        <f t="shared" si="834"/>
        <v>6000</v>
      </c>
      <c r="M1165" s="98">
        <f t="shared" si="834"/>
        <v>20993</v>
      </c>
      <c r="N1165" s="98">
        <f t="shared" si="834"/>
        <v>48000</v>
      </c>
      <c r="O1165" s="39">
        <f t="shared" si="830"/>
        <v>93025</v>
      </c>
      <c r="P1165" s="39">
        <f t="shared" si="831"/>
        <v>0</v>
      </c>
      <c r="Q1165" s="98">
        <f t="shared" ref="Q1165" si="835">Q1176+Q1191</f>
        <v>113556</v>
      </c>
      <c r="R1165" s="98">
        <f t="shared" si="834"/>
        <v>114772</v>
      </c>
      <c r="S1165" s="98">
        <f t="shared" si="834"/>
        <v>60668</v>
      </c>
      <c r="T1165" s="98">
        <f t="shared" si="834"/>
        <v>61884</v>
      </c>
      <c r="U1165" s="98">
        <f t="shared" si="834"/>
        <v>35080</v>
      </c>
      <c r="V1165" s="98">
        <f t="shared" si="834"/>
        <v>36296</v>
      </c>
      <c r="AA1165" s="87"/>
    </row>
    <row r="1166" spans="1:27" ht="0.75" customHeight="1">
      <c r="A1166" s="56"/>
      <c r="B1166" s="42" t="s">
        <v>256</v>
      </c>
      <c r="C1166" s="43">
        <v>85.01</v>
      </c>
      <c r="D1166" s="44"/>
      <c r="E1166" s="45"/>
      <c r="F1166" s="45"/>
      <c r="G1166" s="45"/>
      <c r="H1166" s="45"/>
      <c r="I1166" s="45"/>
      <c r="J1166" s="45"/>
      <c r="K1166" s="45"/>
      <c r="L1166" s="45"/>
      <c r="M1166" s="45"/>
      <c r="N1166" s="45"/>
      <c r="O1166" s="39">
        <f t="shared" si="830"/>
        <v>0</v>
      </c>
      <c r="P1166" s="39">
        <f t="shared" si="831"/>
        <v>0</v>
      </c>
      <c r="Q1166" s="45"/>
      <c r="R1166" s="45"/>
      <c r="S1166" s="45"/>
      <c r="T1166" s="45"/>
      <c r="U1166" s="45"/>
      <c r="V1166" s="45"/>
    </row>
    <row r="1167" spans="1:27" ht="14.25">
      <c r="A1167" s="145" t="s">
        <v>670</v>
      </c>
      <c r="B1167" s="136" t="s">
        <v>671</v>
      </c>
      <c r="C1167" s="114" t="s">
        <v>672</v>
      </c>
      <c r="D1167" s="129">
        <f t="shared" ref="D1167:V1167" si="836">D1168+D1175</f>
        <v>0</v>
      </c>
      <c r="E1167" s="129">
        <f t="shared" si="836"/>
        <v>67354</v>
      </c>
      <c r="F1167" s="129">
        <f t="shared" si="836"/>
        <v>86255.97</v>
      </c>
      <c r="G1167" s="129">
        <f t="shared" si="836"/>
        <v>26068.87</v>
      </c>
      <c r="H1167" s="129">
        <f t="shared" si="836"/>
        <v>141978</v>
      </c>
      <c r="I1167" s="129">
        <f t="shared" si="836"/>
        <v>113629</v>
      </c>
      <c r="J1167" s="129">
        <f t="shared" si="836"/>
        <v>102650</v>
      </c>
      <c r="K1167" s="129">
        <f t="shared" si="836"/>
        <v>26032</v>
      </c>
      <c r="L1167" s="129">
        <f t="shared" si="836"/>
        <v>11000</v>
      </c>
      <c r="M1167" s="129">
        <f t="shared" si="836"/>
        <v>26493</v>
      </c>
      <c r="N1167" s="129">
        <f t="shared" si="836"/>
        <v>50104</v>
      </c>
      <c r="O1167" s="39">
        <f t="shared" si="830"/>
        <v>113629</v>
      </c>
      <c r="P1167" s="39">
        <f t="shared" si="831"/>
        <v>0</v>
      </c>
      <c r="Q1167" s="129">
        <f t="shared" ref="Q1167" si="837">Q1168+Q1175</f>
        <v>139322</v>
      </c>
      <c r="R1167" s="129">
        <f t="shared" si="836"/>
        <v>140538</v>
      </c>
      <c r="S1167" s="129">
        <f t="shared" si="836"/>
        <v>86434</v>
      </c>
      <c r="T1167" s="129">
        <f t="shared" si="836"/>
        <v>87650</v>
      </c>
      <c r="U1167" s="129">
        <f t="shared" si="836"/>
        <v>60846</v>
      </c>
      <c r="V1167" s="129">
        <f t="shared" si="836"/>
        <v>62062</v>
      </c>
      <c r="AA1167" s="87"/>
    </row>
    <row r="1168" spans="1:27" ht="14.25">
      <c r="A1168" s="56"/>
      <c r="B1168" s="41" t="s">
        <v>244</v>
      </c>
      <c r="C1168" s="43"/>
      <c r="D1168" s="98">
        <f t="shared" ref="D1168:V1168" si="838">D1169</f>
        <v>0</v>
      </c>
      <c r="E1168" s="98">
        <f t="shared" si="838"/>
        <v>27217</v>
      </c>
      <c r="F1168" s="98">
        <f t="shared" si="838"/>
        <v>26717</v>
      </c>
      <c r="G1168" s="98">
        <f t="shared" si="838"/>
        <v>26068.87</v>
      </c>
      <c r="H1168" s="98">
        <f t="shared" si="838"/>
        <v>27317</v>
      </c>
      <c r="I1168" s="98">
        <f t="shared" si="838"/>
        <v>20604</v>
      </c>
      <c r="J1168" s="98">
        <f t="shared" si="838"/>
        <v>20000</v>
      </c>
      <c r="K1168" s="98">
        <f t="shared" si="838"/>
        <v>8000</v>
      </c>
      <c r="L1168" s="98">
        <f t="shared" si="838"/>
        <v>5000</v>
      </c>
      <c r="M1168" s="98">
        <f t="shared" si="838"/>
        <v>5500</v>
      </c>
      <c r="N1168" s="98">
        <f t="shared" si="838"/>
        <v>2104</v>
      </c>
      <c r="O1168" s="39">
        <f t="shared" si="830"/>
        <v>20604</v>
      </c>
      <c r="P1168" s="39">
        <f t="shared" si="831"/>
        <v>0</v>
      </c>
      <c r="Q1168" s="98">
        <f t="shared" si="838"/>
        <v>25766</v>
      </c>
      <c r="R1168" s="98">
        <f t="shared" si="838"/>
        <v>25766</v>
      </c>
      <c r="S1168" s="98">
        <f t="shared" si="838"/>
        <v>25766</v>
      </c>
      <c r="T1168" s="98">
        <f t="shared" si="838"/>
        <v>25766</v>
      </c>
      <c r="U1168" s="98">
        <f t="shared" si="838"/>
        <v>25766</v>
      </c>
      <c r="V1168" s="98">
        <f t="shared" si="838"/>
        <v>25766</v>
      </c>
      <c r="AA1168" s="87"/>
    </row>
    <row r="1169" spans="1:22" ht="14.25" customHeight="1">
      <c r="A1169" s="56"/>
      <c r="B1169" s="42" t="s">
        <v>245</v>
      </c>
      <c r="C1169" s="43">
        <v>1</v>
      </c>
      <c r="D1169" s="50">
        <f t="shared" ref="D1169:V1169" si="839">D1170+D1171+D1172+D1173+D1174</f>
        <v>0</v>
      </c>
      <c r="E1169" s="50">
        <f t="shared" si="839"/>
        <v>27217</v>
      </c>
      <c r="F1169" s="50">
        <f t="shared" si="839"/>
        <v>26717</v>
      </c>
      <c r="G1169" s="50">
        <f t="shared" si="839"/>
        <v>26068.87</v>
      </c>
      <c r="H1169" s="50">
        <f t="shared" si="839"/>
        <v>27317</v>
      </c>
      <c r="I1169" s="50">
        <f t="shared" si="839"/>
        <v>20604</v>
      </c>
      <c r="J1169" s="50">
        <f t="shared" si="839"/>
        <v>20000</v>
      </c>
      <c r="K1169" s="50">
        <f t="shared" si="839"/>
        <v>8000</v>
      </c>
      <c r="L1169" s="50">
        <f t="shared" si="839"/>
        <v>5000</v>
      </c>
      <c r="M1169" s="50">
        <f t="shared" si="839"/>
        <v>5500</v>
      </c>
      <c r="N1169" s="50">
        <f t="shared" si="839"/>
        <v>2104</v>
      </c>
      <c r="O1169" s="39">
        <f t="shared" si="830"/>
        <v>20604</v>
      </c>
      <c r="P1169" s="39">
        <f t="shared" si="831"/>
        <v>0</v>
      </c>
      <c r="Q1169" s="50">
        <f t="shared" ref="Q1169" si="840">Q1170+Q1171+Q1172+Q1173+Q1174</f>
        <v>25766</v>
      </c>
      <c r="R1169" s="50">
        <f t="shared" si="839"/>
        <v>25766</v>
      </c>
      <c r="S1169" s="50">
        <f t="shared" si="839"/>
        <v>25766</v>
      </c>
      <c r="T1169" s="50">
        <f t="shared" si="839"/>
        <v>25766</v>
      </c>
      <c r="U1169" s="50">
        <f t="shared" si="839"/>
        <v>25766</v>
      </c>
      <c r="V1169" s="50">
        <f t="shared" si="839"/>
        <v>25766</v>
      </c>
    </row>
    <row r="1170" spans="1:22" ht="16.5" hidden="1" customHeight="1">
      <c r="A1170" s="56"/>
      <c r="B1170" s="42" t="s">
        <v>246</v>
      </c>
      <c r="C1170" s="43">
        <v>10</v>
      </c>
      <c r="D1170" s="44"/>
      <c r="E1170" s="45"/>
      <c r="F1170" s="45"/>
      <c r="G1170" s="45"/>
      <c r="H1170" s="45"/>
      <c r="I1170" s="45"/>
      <c r="J1170" s="45"/>
      <c r="K1170" s="45"/>
      <c r="L1170" s="45"/>
      <c r="M1170" s="45"/>
      <c r="N1170" s="45"/>
      <c r="O1170" s="39">
        <f t="shared" si="830"/>
        <v>0</v>
      </c>
      <c r="P1170" s="39">
        <f t="shared" si="831"/>
        <v>0</v>
      </c>
      <c r="Q1170" s="45"/>
      <c r="R1170" s="45"/>
      <c r="S1170" s="45"/>
      <c r="T1170" s="45"/>
      <c r="U1170" s="45"/>
      <c r="V1170" s="45"/>
    </row>
    <row r="1171" spans="1:22" ht="13.5" customHeight="1">
      <c r="A1171" s="56"/>
      <c r="B1171" s="42" t="s">
        <v>247</v>
      </c>
      <c r="C1171" s="43">
        <v>20</v>
      </c>
      <c r="D1171" s="44"/>
      <c r="E1171" s="45">
        <v>27217</v>
      </c>
      <c r="F1171" s="63">
        <v>26717</v>
      </c>
      <c r="G1171" s="63">
        <v>26068.87</v>
      </c>
      <c r="H1171" s="63">
        <f>27217+100</f>
        <v>27317</v>
      </c>
      <c r="I1171" s="63">
        <f>34356-14356+3104-2500</f>
        <v>20604</v>
      </c>
      <c r="J1171" s="63">
        <f>J35</f>
        <v>20000</v>
      </c>
      <c r="K1171" s="63">
        <f>8000</f>
        <v>8000</v>
      </c>
      <c r="L1171" s="63">
        <f>8000-1000-2000</f>
        <v>5000</v>
      </c>
      <c r="M1171" s="63">
        <f>9000-3000-500</f>
        <v>5500</v>
      </c>
      <c r="N1171" s="63">
        <f>9356-7252</f>
        <v>2104</v>
      </c>
      <c r="O1171" s="39">
        <f t="shared" si="830"/>
        <v>20604</v>
      </c>
      <c r="P1171" s="39">
        <f t="shared" si="831"/>
        <v>0</v>
      </c>
      <c r="Q1171" s="63">
        <f>Q35</f>
        <v>25766</v>
      </c>
      <c r="R1171" s="63">
        <f t="shared" ref="R1171:V1171" si="841">R35</f>
        <v>25766</v>
      </c>
      <c r="S1171" s="63">
        <f t="shared" si="841"/>
        <v>25766</v>
      </c>
      <c r="T1171" s="63">
        <f t="shared" si="841"/>
        <v>25766</v>
      </c>
      <c r="U1171" s="63">
        <f t="shared" si="841"/>
        <v>25766</v>
      </c>
      <c r="V1171" s="63">
        <f t="shared" si="841"/>
        <v>25766</v>
      </c>
    </row>
    <row r="1172" spans="1:22" ht="13.5" hidden="1" customHeight="1">
      <c r="A1172" s="56"/>
      <c r="B1172" s="42" t="s">
        <v>673</v>
      </c>
      <c r="C1172" s="43">
        <v>59</v>
      </c>
      <c r="D1172" s="44"/>
      <c r="E1172" s="45"/>
      <c r="F1172" s="45"/>
      <c r="G1172" s="45"/>
      <c r="H1172" s="45"/>
      <c r="I1172" s="45"/>
      <c r="J1172" s="45"/>
      <c r="K1172" s="45"/>
      <c r="L1172" s="45"/>
      <c r="M1172" s="45"/>
      <c r="N1172" s="45"/>
      <c r="O1172" s="39">
        <f t="shared" si="830"/>
        <v>0</v>
      </c>
      <c r="P1172" s="39">
        <f t="shared" si="831"/>
        <v>0</v>
      </c>
      <c r="Q1172" s="45"/>
      <c r="R1172" s="45"/>
      <c r="S1172" s="45"/>
      <c r="T1172" s="45"/>
      <c r="U1172" s="45"/>
      <c r="V1172" s="45"/>
    </row>
    <row r="1173" spans="1:22" ht="13.5" hidden="1" customHeight="1">
      <c r="A1173" s="56"/>
      <c r="B1173" s="42" t="s">
        <v>256</v>
      </c>
      <c r="C1173" s="43">
        <v>85</v>
      </c>
      <c r="D1173" s="44"/>
      <c r="E1173" s="45"/>
      <c r="F1173" s="45"/>
      <c r="G1173" s="45"/>
      <c r="H1173" s="45"/>
      <c r="I1173" s="45"/>
      <c r="J1173" s="45"/>
      <c r="K1173" s="45"/>
      <c r="L1173" s="45"/>
      <c r="M1173" s="45"/>
      <c r="N1173" s="45"/>
      <c r="O1173" s="39">
        <f t="shared" si="830"/>
        <v>0</v>
      </c>
      <c r="P1173" s="39">
        <f t="shared" si="831"/>
        <v>0</v>
      </c>
      <c r="Q1173" s="45"/>
      <c r="R1173" s="45"/>
      <c r="S1173" s="45"/>
      <c r="T1173" s="45"/>
      <c r="U1173" s="45"/>
      <c r="V1173" s="45"/>
    </row>
    <row r="1174" spans="1:22" ht="13.5" hidden="1" customHeight="1">
      <c r="A1174" s="56"/>
      <c r="B1174" s="42" t="s">
        <v>647</v>
      </c>
      <c r="C1174" s="43">
        <v>40.299999999999997</v>
      </c>
      <c r="D1174" s="44"/>
      <c r="E1174" s="45"/>
      <c r="F1174" s="45"/>
      <c r="G1174" s="45"/>
      <c r="H1174" s="45"/>
      <c r="I1174" s="45"/>
      <c r="J1174" s="45"/>
      <c r="K1174" s="45"/>
      <c r="L1174" s="45"/>
      <c r="M1174" s="45"/>
      <c r="N1174" s="45"/>
      <c r="O1174" s="39">
        <f t="shared" si="830"/>
        <v>0</v>
      </c>
      <c r="P1174" s="39">
        <f t="shared" si="831"/>
        <v>0</v>
      </c>
      <c r="Q1174" s="45"/>
      <c r="R1174" s="45"/>
      <c r="S1174" s="45"/>
      <c r="T1174" s="45"/>
      <c r="U1174" s="45"/>
      <c r="V1174" s="45"/>
    </row>
    <row r="1175" spans="1:22" ht="15" customHeight="1">
      <c r="A1175" s="56"/>
      <c r="B1175" s="41" t="s">
        <v>257</v>
      </c>
      <c r="C1175" s="34"/>
      <c r="D1175" s="98">
        <f t="shared" ref="D1175:V1175" si="842">D1176</f>
        <v>0</v>
      </c>
      <c r="E1175" s="98">
        <f t="shared" si="842"/>
        <v>40137</v>
      </c>
      <c r="F1175" s="98">
        <f t="shared" si="842"/>
        <v>59538.97</v>
      </c>
      <c r="G1175" s="98">
        <f t="shared" si="842"/>
        <v>0</v>
      </c>
      <c r="H1175" s="98">
        <f t="shared" si="842"/>
        <v>114661</v>
      </c>
      <c r="I1175" s="98">
        <f t="shared" si="842"/>
        <v>93025</v>
      </c>
      <c r="J1175" s="98">
        <f t="shared" si="842"/>
        <v>82650</v>
      </c>
      <c r="K1175" s="98">
        <f t="shared" si="842"/>
        <v>18032</v>
      </c>
      <c r="L1175" s="98">
        <f t="shared" si="842"/>
        <v>6000</v>
      </c>
      <c r="M1175" s="98">
        <f t="shared" si="842"/>
        <v>20993</v>
      </c>
      <c r="N1175" s="98">
        <f t="shared" si="842"/>
        <v>48000</v>
      </c>
      <c r="O1175" s="39">
        <f t="shared" si="830"/>
        <v>93025</v>
      </c>
      <c r="P1175" s="39">
        <f t="shared" si="831"/>
        <v>0</v>
      </c>
      <c r="Q1175" s="98">
        <f t="shared" si="842"/>
        <v>113556</v>
      </c>
      <c r="R1175" s="98">
        <f t="shared" si="842"/>
        <v>114772</v>
      </c>
      <c r="S1175" s="98">
        <f t="shared" si="842"/>
        <v>60668</v>
      </c>
      <c r="T1175" s="98">
        <f t="shared" si="842"/>
        <v>61884</v>
      </c>
      <c r="U1175" s="98">
        <f t="shared" si="842"/>
        <v>35080</v>
      </c>
      <c r="V1175" s="98">
        <f t="shared" si="842"/>
        <v>36296</v>
      </c>
    </row>
    <row r="1176" spans="1:22" ht="15" customHeight="1">
      <c r="A1176" s="56"/>
      <c r="B1176" s="42" t="s">
        <v>674</v>
      </c>
      <c r="C1176" s="43">
        <v>70</v>
      </c>
      <c r="D1176" s="63">
        <f t="shared" ref="D1176:V1176" si="843">D1177+D1178+D1179+D1180</f>
        <v>0</v>
      </c>
      <c r="E1176" s="63">
        <f t="shared" si="843"/>
        <v>40137</v>
      </c>
      <c r="F1176" s="63">
        <f t="shared" si="843"/>
        <v>59538.97</v>
      </c>
      <c r="G1176" s="63"/>
      <c r="H1176" s="63">
        <f>H1177+H1178+H1179+H1180</f>
        <v>114661</v>
      </c>
      <c r="I1176" s="63">
        <f>I1177+I1178+I1179+I1180</f>
        <v>93025</v>
      </c>
      <c r="J1176" s="63">
        <f t="shared" si="843"/>
        <v>82650</v>
      </c>
      <c r="K1176" s="63">
        <f>K1177+K1178+K1179+K1180</f>
        <v>18032</v>
      </c>
      <c r="L1176" s="63">
        <f t="shared" ref="L1176:N1176" si="844">L1177+L1178+L1179+L1180</f>
        <v>6000</v>
      </c>
      <c r="M1176" s="63">
        <f t="shared" si="844"/>
        <v>20993</v>
      </c>
      <c r="N1176" s="63">
        <f t="shared" si="844"/>
        <v>48000</v>
      </c>
      <c r="O1176" s="39">
        <f t="shared" si="830"/>
        <v>93025</v>
      </c>
      <c r="P1176" s="39">
        <f t="shared" si="831"/>
        <v>0</v>
      </c>
      <c r="Q1176" s="63">
        <f t="shared" si="843"/>
        <v>113556</v>
      </c>
      <c r="R1176" s="63">
        <f t="shared" si="843"/>
        <v>114772</v>
      </c>
      <c r="S1176" s="63">
        <f t="shared" si="843"/>
        <v>60668</v>
      </c>
      <c r="T1176" s="63">
        <f t="shared" si="843"/>
        <v>61884</v>
      </c>
      <c r="U1176" s="63">
        <f t="shared" si="843"/>
        <v>35080</v>
      </c>
      <c r="V1176" s="63">
        <f t="shared" si="843"/>
        <v>36296</v>
      </c>
    </row>
    <row r="1177" spans="1:22" ht="15" customHeight="1">
      <c r="A1177" s="56"/>
      <c r="B1177" s="42" t="s">
        <v>675</v>
      </c>
      <c r="C1177" s="43"/>
      <c r="D1177" s="63">
        <f t="shared" ref="D1177" si="845">D1186+D1188+D1187</f>
        <v>0</v>
      </c>
      <c r="E1177" s="63">
        <f>E1186+E1188+E1187+E1189</f>
        <v>40137</v>
      </c>
      <c r="F1177" s="63">
        <v>59538.97</v>
      </c>
      <c r="G1177" s="63">
        <v>22048.86</v>
      </c>
      <c r="H1177" s="63">
        <f t="shared" ref="H1177:V1177" si="846">H1186+H1188+H1187+H1189</f>
        <v>114661</v>
      </c>
      <c r="I1177" s="63">
        <f>I1186+I1188+I1187+I1189</f>
        <v>93025</v>
      </c>
      <c r="J1177" s="63">
        <f t="shared" si="846"/>
        <v>82650</v>
      </c>
      <c r="K1177" s="63">
        <f>K1186+K1188+K1187+K1189</f>
        <v>18032</v>
      </c>
      <c r="L1177" s="63">
        <f t="shared" ref="L1177:N1177" si="847">L1186+L1188+L1187+L1189</f>
        <v>6000</v>
      </c>
      <c r="M1177" s="63">
        <f t="shared" si="847"/>
        <v>20993</v>
      </c>
      <c r="N1177" s="63">
        <f t="shared" si="847"/>
        <v>48000</v>
      </c>
      <c r="O1177" s="39">
        <f t="shared" si="830"/>
        <v>93025</v>
      </c>
      <c r="P1177" s="39">
        <f t="shared" si="831"/>
        <v>0</v>
      </c>
      <c r="Q1177" s="63">
        <f t="shared" si="846"/>
        <v>113556</v>
      </c>
      <c r="R1177" s="63">
        <f t="shared" si="846"/>
        <v>114772</v>
      </c>
      <c r="S1177" s="63">
        <f t="shared" si="846"/>
        <v>60668</v>
      </c>
      <c r="T1177" s="63">
        <f t="shared" si="846"/>
        <v>61884</v>
      </c>
      <c r="U1177" s="63">
        <f t="shared" si="846"/>
        <v>35080</v>
      </c>
      <c r="V1177" s="63">
        <f t="shared" si="846"/>
        <v>36296</v>
      </c>
    </row>
    <row r="1178" spans="1:22" ht="15" hidden="1" customHeight="1">
      <c r="A1178" s="56"/>
      <c r="B1178" s="42" t="s">
        <v>676</v>
      </c>
      <c r="C1178" s="43"/>
      <c r="D1178" s="44"/>
      <c r="E1178" s="45"/>
      <c r="F1178" s="45"/>
      <c r="G1178" s="45"/>
      <c r="H1178" s="45"/>
      <c r="I1178" s="45"/>
      <c r="J1178" s="45"/>
      <c r="K1178" s="45"/>
      <c r="L1178" s="45"/>
      <c r="M1178" s="45"/>
      <c r="N1178" s="45"/>
      <c r="O1178" s="39">
        <f t="shared" si="830"/>
        <v>0</v>
      </c>
      <c r="P1178" s="39">
        <f t="shared" si="831"/>
        <v>0</v>
      </c>
      <c r="Q1178" s="45"/>
      <c r="R1178" s="45"/>
      <c r="S1178" s="45"/>
      <c r="T1178" s="45"/>
      <c r="U1178" s="45"/>
      <c r="V1178" s="45"/>
    </row>
    <row r="1179" spans="1:22" ht="15" hidden="1" customHeight="1">
      <c r="A1179" s="56"/>
      <c r="B1179" s="42" t="s">
        <v>677</v>
      </c>
      <c r="C1179" s="43"/>
      <c r="D1179" s="44"/>
      <c r="E1179" s="45"/>
      <c r="F1179" s="45"/>
      <c r="G1179" s="45"/>
      <c r="H1179" s="45"/>
      <c r="I1179" s="45"/>
      <c r="J1179" s="45"/>
      <c r="K1179" s="45"/>
      <c r="L1179" s="45"/>
      <c r="M1179" s="45"/>
      <c r="N1179" s="45"/>
      <c r="O1179" s="39">
        <f t="shared" si="830"/>
        <v>0</v>
      </c>
      <c r="P1179" s="39">
        <f t="shared" si="831"/>
        <v>0</v>
      </c>
      <c r="Q1179" s="45"/>
      <c r="R1179" s="45"/>
      <c r="S1179" s="45"/>
      <c r="T1179" s="45"/>
      <c r="U1179" s="45"/>
      <c r="V1179" s="45"/>
    </row>
    <row r="1180" spans="1:22" ht="15" hidden="1" customHeight="1">
      <c r="A1180" s="56"/>
      <c r="B1180" s="42" t="s">
        <v>678</v>
      </c>
      <c r="C1180" s="43"/>
      <c r="D1180" s="44"/>
      <c r="E1180" s="45"/>
      <c r="F1180" s="45"/>
      <c r="G1180" s="45"/>
      <c r="H1180" s="45"/>
      <c r="I1180" s="45"/>
      <c r="J1180" s="45"/>
      <c r="K1180" s="45"/>
      <c r="L1180" s="45"/>
      <c r="M1180" s="45"/>
      <c r="N1180" s="45"/>
      <c r="O1180" s="39">
        <f t="shared" si="830"/>
        <v>0</v>
      </c>
      <c r="P1180" s="39">
        <f t="shared" si="831"/>
        <v>0</v>
      </c>
      <c r="Q1180" s="45"/>
      <c r="R1180" s="45"/>
      <c r="S1180" s="45"/>
      <c r="T1180" s="45"/>
      <c r="U1180" s="45"/>
      <c r="V1180" s="45"/>
    </row>
    <row r="1181" spans="1:22" ht="21" hidden="1" customHeight="1">
      <c r="A1181" s="56"/>
      <c r="B1181" s="31"/>
      <c r="C1181" s="43"/>
      <c r="D1181" s="44"/>
      <c r="E1181" s="45"/>
      <c r="F1181" s="45"/>
      <c r="G1181" s="45"/>
      <c r="H1181" s="45"/>
      <c r="I1181" s="45"/>
      <c r="J1181" s="45"/>
      <c r="K1181" s="45"/>
      <c r="L1181" s="45"/>
      <c r="M1181" s="45"/>
      <c r="N1181" s="45"/>
      <c r="O1181" s="39">
        <f t="shared" si="830"/>
        <v>0</v>
      </c>
      <c r="P1181" s="39">
        <f t="shared" si="831"/>
        <v>0</v>
      </c>
      <c r="Q1181" s="45"/>
      <c r="R1181" s="45"/>
      <c r="S1181" s="45"/>
      <c r="T1181" s="45"/>
      <c r="U1181" s="45"/>
      <c r="V1181" s="45"/>
    </row>
    <row r="1182" spans="1:22" ht="23.25" hidden="1" customHeight="1">
      <c r="A1182" s="56"/>
      <c r="B1182" s="116"/>
      <c r="C1182" s="43"/>
      <c r="D1182" s="44"/>
      <c r="E1182" s="45"/>
      <c r="F1182" s="45"/>
      <c r="G1182" s="45"/>
      <c r="H1182" s="45"/>
      <c r="I1182" s="45"/>
      <c r="J1182" s="45"/>
      <c r="K1182" s="45"/>
      <c r="L1182" s="45"/>
      <c r="M1182" s="45"/>
      <c r="N1182" s="45"/>
      <c r="O1182" s="39">
        <f t="shared" si="830"/>
        <v>0</v>
      </c>
      <c r="P1182" s="39">
        <f t="shared" si="831"/>
        <v>0</v>
      </c>
      <c r="Q1182" s="45"/>
      <c r="R1182" s="45"/>
      <c r="S1182" s="45"/>
      <c r="T1182" s="45"/>
      <c r="U1182" s="45"/>
      <c r="V1182" s="45"/>
    </row>
    <row r="1183" spans="1:22" ht="17.25" hidden="1" customHeight="1">
      <c r="A1183" s="56"/>
      <c r="B1183" s="116"/>
      <c r="C1183" s="43"/>
      <c r="D1183" s="44"/>
      <c r="E1183" s="45"/>
      <c r="F1183" s="45"/>
      <c r="G1183" s="45"/>
      <c r="H1183" s="45"/>
      <c r="I1183" s="45"/>
      <c r="J1183" s="45"/>
      <c r="K1183" s="45"/>
      <c r="L1183" s="45"/>
      <c r="M1183" s="45"/>
      <c r="N1183" s="45"/>
      <c r="O1183" s="39">
        <f t="shared" si="830"/>
        <v>0</v>
      </c>
      <c r="P1183" s="39">
        <f t="shared" si="831"/>
        <v>0</v>
      </c>
      <c r="Q1183" s="45"/>
      <c r="R1183" s="45"/>
      <c r="S1183" s="45"/>
      <c r="T1183" s="45"/>
      <c r="U1183" s="45"/>
      <c r="V1183" s="45"/>
    </row>
    <row r="1184" spans="1:22" ht="21" hidden="1" customHeight="1">
      <c r="A1184" s="56"/>
      <c r="B1184" s="31"/>
      <c r="C1184" s="43"/>
      <c r="D1184" s="44"/>
      <c r="E1184" s="45"/>
      <c r="F1184" s="45"/>
      <c r="G1184" s="45"/>
      <c r="H1184" s="45"/>
      <c r="I1184" s="45"/>
      <c r="J1184" s="45"/>
      <c r="K1184" s="45"/>
      <c r="L1184" s="45"/>
      <c r="M1184" s="45"/>
      <c r="N1184" s="45"/>
      <c r="O1184" s="39">
        <f t="shared" si="830"/>
        <v>0</v>
      </c>
      <c r="P1184" s="39">
        <f t="shared" si="831"/>
        <v>0</v>
      </c>
      <c r="Q1184" s="45"/>
      <c r="R1184" s="45"/>
      <c r="S1184" s="45"/>
      <c r="T1184" s="45"/>
      <c r="U1184" s="45"/>
      <c r="V1184" s="45"/>
    </row>
    <row r="1185" spans="1:23" ht="24" hidden="1" customHeight="1">
      <c r="A1185" s="110"/>
      <c r="B1185" s="41" t="s">
        <v>679</v>
      </c>
      <c r="C1185" s="34">
        <v>70</v>
      </c>
      <c r="D1185" s="44"/>
      <c r="E1185" s="45"/>
      <c r="F1185" s="45"/>
      <c r="G1185" s="45"/>
      <c r="H1185" s="45"/>
      <c r="I1185" s="45"/>
      <c r="J1185" s="45"/>
      <c r="K1185" s="45"/>
      <c r="L1185" s="45"/>
      <c r="M1185" s="45"/>
      <c r="N1185" s="45"/>
      <c r="O1185" s="39">
        <f t="shared" si="830"/>
        <v>0</v>
      </c>
      <c r="P1185" s="39">
        <f t="shared" si="831"/>
        <v>0</v>
      </c>
      <c r="Q1185" s="45"/>
      <c r="R1185" s="45"/>
      <c r="S1185" s="45"/>
      <c r="T1185" s="45"/>
      <c r="U1185" s="45"/>
      <c r="V1185" s="45"/>
    </row>
    <row r="1186" spans="1:23" ht="18.75" customHeight="1">
      <c r="A1186" s="110"/>
      <c r="B1186" s="41" t="s">
        <v>680</v>
      </c>
      <c r="C1186" s="34"/>
      <c r="D1186" s="44"/>
      <c r="E1186" s="45">
        <v>3995</v>
      </c>
      <c r="F1186" s="45"/>
      <c r="G1186" s="45"/>
      <c r="H1186" s="45">
        <v>766</v>
      </c>
      <c r="I1186" s="45">
        <v>766</v>
      </c>
      <c r="J1186" s="45">
        <v>766</v>
      </c>
      <c r="K1186" s="177">
        <v>766</v>
      </c>
      <c r="L1186" s="177">
        <v>0</v>
      </c>
      <c r="M1186" s="177">
        <v>0</v>
      </c>
      <c r="N1186" s="177">
        <v>0</v>
      </c>
      <c r="O1186" s="178">
        <f t="shared" si="830"/>
        <v>766</v>
      </c>
      <c r="P1186" s="39">
        <f t="shared" si="831"/>
        <v>0</v>
      </c>
      <c r="Q1186" s="59"/>
      <c r="R1186" s="59"/>
      <c r="S1186" s="59"/>
      <c r="T1186" s="59"/>
      <c r="U1186" s="59"/>
      <c r="V1186" s="59"/>
    </row>
    <row r="1187" spans="1:23" ht="16.5" customHeight="1">
      <c r="A1187" s="110"/>
      <c r="B1187" s="41" t="s">
        <v>681</v>
      </c>
      <c r="C1187" s="34"/>
      <c r="D1187" s="44"/>
      <c r="E1187" s="45">
        <v>17850</v>
      </c>
      <c r="F1187" s="45"/>
      <c r="G1187" s="45"/>
      <c r="H1187" s="45">
        <v>71319</v>
      </c>
      <c r="I1187" s="45">
        <f>19086+37945+14000</f>
        <v>71031</v>
      </c>
      <c r="J1187" s="45">
        <f>19086+37945+14000</f>
        <v>71031</v>
      </c>
      <c r="K1187" s="45">
        <f>0+3086</f>
        <v>3086</v>
      </c>
      <c r="L1187" s="45">
        <f>0+4000</f>
        <v>4000</v>
      </c>
      <c r="M1187" s="45">
        <f>5000+13946-1</f>
        <v>18945</v>
      </c>
      <c r="N1187" s="45">
        <f>9000+36000</f>
        <v>45000</v>
      </c>
      <c r="O1187" s="39">
        <f t="shared" si="830"/>
        <v>71031</v>
      </c>
      <c r="P1187" s="39">
        <f t="shared" si="831"/>
        <v>0</v>
      </c>
      <c r="Q1187" s="177">
        <f>6831</f>
        <v>6831</v>
      </c>
      <c r="R1187" s="177">
        <f>6831</f>
        <v>6831</v>
      </c>
      <c r="S1187" s="177">
        <v>0</v>
      </c>
      <c r="T1187" s="177"/>
      <c r="U1187" s="177">
        <v>0</v>
      </c>
      <c r="V1187" s="59"/>
    </row>
    <row r="1188" spans="1:23" ht="21" customHeight="1">
      <c r="A1188" s="110"/>
      <c r="B1188" s="41" t="s">
        <v>682</v>
      </c>
      <c r="C1188" s="34"/>
      <c r="D1188" s="44"/>
      <c r="E1188" s="45">
        <v>18292</v>
      </c>
      <c r="F1188" s="45"/>
      <c r="G1188" s="45"/>
      <c r="H1188" s="45">
        <v>35248</v>
      </c>
      <c r="I1188" s="45">
        <f>1112+2500+936+6905-150+3620</f>
        <v>14923</v>
      </c>
      <c r="J1188" s="45">
        <f>1112+2500+936</f>
        <v>4548</v>
      </c>
      <c r="K1188" s="45">
        <f>1023+1058+102+999+3425+298-150+1120</f>
        <v>7875</v>
      </c>
      <c r="L1188" s="45">
        <f>2000</f>
        <v>2000</v>
      </c>
      <c r="M1188" s="45">
        <f>2548-1000+500</f>
        <v>2048</v>
      </c>
      <c r="N1188" s="45">
        <f>2000+1000</f>
        <v>3000</v>
      </c>
      <c r="O1188" s="39">
        <f t="shared" si="830"/>
        <v>14923</v>
      </c>
      <c r="P1188" s="39">
        <f t="shared" si="831"/>
        <v>0</v>
      </c>
      <c r="Q1188" s="177">
        <f>32972-1216</f>
        <v>31756</v>
      </c>
      <c r="R1188" s="177">
        <v>32972</v>
      </c>
      <c r="S1188" s="177">
        <f>-1216+33536</f>
        <v>32320</v>
      </c>
      <c r="T1188" s="177">
        <v>33536</v>
      </c>
      <c r="U1188" s="177">
        <f>36296-1216</f>
        <v>35080</v>
      </c>
      <c r="V1188" s="59">
        <v>36296</v>
      </c>
      <c r="W1188" s="69"/>
    </row>
    <row r="1189" spans="1:23" ht="21" customHeight="1">
      <c r="A1189" s="110"/>
      <c r="B1189" s="41" t="s">
        <v>683</v>
      </c>
      <c r="C1189" s="34"/>
      <c r="D1189" s="44"/>
      <c r="E1189" s="45"/>
      <c r="F1189" s="45"/>
      <c r="G1189" s="45"/>
      <c r="H1189" s="45">
        <v>7328</v>
      </c>
      <c r="I1189" s="45">
        <f>5250+1055</f>
        <v>6305</v>
      </c>
      <c r="J1189" s="45">
        <f>5250+1055</f>
        <v>6305</v>
      </c>
      <c r="K1189" s="177">
        <v>6305</v>
      </c>
      <c r="L1189" s="177">
        <v>0</v>
      </c>
      <c r="M1189" s="177">
        <v>0</v>
      </c>
      <c r="N1189" s="177">
        <v>0</v>
      </c>
      <c r="O1189" s="39">
        <f t="shared" si="830"/>
        <v>6305</v>
      </c>
      <c r="P1189" s="39">
        <f t="shared" si="831"/>
        <v>0</v>
      </c>
      <c r="Q1189" s="177">
        <f>74969</f>
        <v>74969</v>
      </c>
      <c r="R1189" s="177">
        <f>74969</f>
        <v>74969</v>
      </c>
      <c r="S1189" s="177">
        <v>28348</v>
      </c>
      <c r="T1189" s="177">
        <v>28348</v>
      </c>
      <c r="U1189" s="177"/>
      <c r="V1189" s="59"/>
      <c r="W1189" s="69"/>
    </row>
    <row r="1190" spans="1:23" ht="58.5" hidden="1" customHeight="1">
      <c r="A1190" s="146" t="s">
        <v>684</v>
      </c>
      <c r="B1190" s="133" t="s">
        <v>685</v>
      </c>
      <c r="C1190" s="128" t="s">
        <v>686</v>
      </c>
      <c r="D1190" s="125">
        <f t="shared" ref="D1190:V1192" si="848">D1191</f>
        <v>2</v>
      </c>
      <c r="E1190" s="125">
        <f>E1191</f>
        <v>0</v>
      </c>
      <c r="F1190" s="125">
        <f t="shared" si="848"/>
        <v>0</v>
      </c>
      <c r="G1190" s="125">
        <f t="shared" si="848"/>
        <v>0</v>
      </c>
      <c r="H1190" s="125">
        <f t="shared" si="848"/>
        <v>0</v>
      </c>
      <c r="I1190" s="59"/>
      <c r="J1190" s="125">
        <f t="shared" si="848"/>
        <v>0</v>
      </c>
      <c r="K1190" s="125">
        <f t="shared" si="848"/>
        <v>0</v>
      </c>
      <c r="L1190" s="125">
        <f t="shared" si="848"/>
        <v>0</v>
      </c>
      <c r="M1190" s="125">
        <f t="shared" si="848"/>
        <v>0</v>
      </c>
      <c r="N1190" s="125">
        <f t="shared" si="848"/>
        <v>0</v>
      </c>
      <c r="O1190" s="39">
        <f t="shared" si="830"/>
        <v>0</v>
      </c>
      <c r="P1190" s="39">
        <f t="shared" si="831"/>
        <v>0</v>
      </c>
      <c r="Q1190" s="125">
        <f t="shared" si="848"/>
        <v>0</v>
      </c>
      <c r="R1190" s="125">
        <f t="shared" si="848"/>
        <v>0</v>
      </c>
      <c r="S1190" s="125">
        <f t="shared" si="848"/>
        <v>0</v>
      </c>
      <c r="T1190" s="125">
        <f t="shared" si="848"/>
        <v>0</v>
      </c>
      <c r="U1190" s="125">
        <f t="shared" si="848"/>
        <v>0</v>
      </c>
      <c r="V1190" s="125">
        <f t="shared" si="848"/>
        <v>0</v>
      </c>
    </row>
    <row r="1191" spans="1:23" ht="18.75" hidden="1" customHeight="1">
      <c r="A1191" s="146"/>
      <c r="B1191" s="99" t="s">
        <v>257</v>
      </c>
      <c r="C1191" s="34"/>
      <c r="D1191" s="45">
        <f t="shared" si="848"/>
        <v>2</v>
      </c>
      <c r="E1191" s="45">
        <f>E1192</f>
        <v>0</v>
      </c>
      <c r="F1191" s="45">
        <f t="shared" si="848"/>
        <v>0</v>
      </c>
      <c r="G1191" s="45">
        <f t="shared" si="848"/>
        <v>0</v>
      </c>
      <c r="H1191" s="45">
        <f t="shared" si="848"/>
        <v>0</v>
      </c>
      <c r="I1191" s="45">
        <f t="shared" si="848"/>
        <v>0</v>
      </c>
      <c r="J1191" s="45">
        <f t="shared" si="848"/>
        <v>0</v>
      </c>
      <c r="K1191" s="45">
        <f t="shared" si="848"/>
        <v>0</v>
      </c>
      <c r="L1191" s="45">
        <f t="shared" si="848"/>
        <v>0</v>
      </c>
      <c r="M1191" s="45">
        <f t="shared" si="848"/>
        <v>0</v>
      </c>
      <c r="N1191" s="45">
        <f t="shared" si="848"/>
        <v>0</v>
      </c>
      <c r="O1191" s="39">
        <f t="shared" si="830"/>
        <v>0</v>
      </c>
      <c r="P1191" s="39">
        <f t="shared" si="831"/>
        <v>0</v>
      </c>
      <c r="Q1191" s="45">
        <f t="shared" si="848"/>
        <v>0</v>
      </c>
      <c r="R1191" s="45">
        <f t="shared" si="848"/>
        <v>0</v>
      </c>
      <c r="S1191" s="45">
        <f t="shared" si="848"/>
        <v>0</v>
      </c>
      <c r="T1191" s="45">
        <f t="shared" si="848"/>
        <v>0</v>
      </c>
      <c r="U1191" s="45">
        <f t="shared" si="848"/>
        <v>0</v>
      </c>
      <c r="V1191" s="45">
        <f t="shared" si="848"/>
        <v>0</v>
      </c>
    </row>
    <row r="1192" spans="1:23" ht="21" hidden="1" customHeight="1">
      <c r="A1192" s="146"/>
      <c r="B1192" s="67" t="s">
        <v>630</v>
      </c>
      <c r="C1192" s="43" t="s">
        <v>631</v>
      </c>
      <c r="D1192" s="45">
        <f t="shared" si="848"/>
        <v>2</v>
      </c>
      <c r="E1192" s="45">
        <f>E1193</f>
        <v>0</v>
      </c>
      <c r="F1192" s="45">
        <f t="shared" si="848"/>
        <v>0</v>
      </c>
      <c r="G1192" s="45">
        <f t="shared" si="848"/>
        <v>0</v>
      </c>
      <c r="H1192" s="45">
        <f t="shared" si="848"/>
        <v>0</v>
      </c>
      <c r="I1192" s="45">
        <f t="shared" si="848"/>
        <v>0</v>
      </c>
      <c r="J1192" s="45">
        <f t="shared" si="848"/>
        <v>0</v>
      </c>
      <c r="K1192" s="45">
        <f t="shared" si="848"/>
        <v>0</v>
      </c>
      <c r="L1192" s="45">
        <f t="shared" si="848"/>
        <v>0</v>
      </c>
      <c r="M1192" s="45">
        <f t="shared" si="848"/>
        <v>0</v>
      </c>
      <c r="N1192" s="45">
        <f t="shared" si="848"/>
        <v>0</v>
      </c>
      <c r="O1192" s="39">
        <f t="shared" si="830"/>
        <v>0</v>
      </c>
      <c r="P1192" s="39">
        <f t="shared" si="831"/>
        <v>0</v>
      </c>
      <c r="Q1192" s="45">
        <f t="shared" si="848"/>
        <v>0</v>
      </c>
      <c r="R1192" s="45">
        <f t="shared" si="848"/>
        <v>0</v>
      </c>
      <c r="S1192" s="45">
        <f t="shared" si="848"/>
        <v>0</v>
      </c>
      <c r="T1192" s="45">
        <f t="shared" si="848"/>
        <v>0</v>
      </c>
      <c r="U1192" s="45">
        <f t="shared" si="848"/>
        <v>0</v>
      </c>
      <c r="V1192" s="45">
        <f t="shared" si="848"/>
        <v>0</v>
      </c>
    </row>
    <row r="1193" spans="1:23" ht="28.5" hidden="1" customHeight="1">
      <c r="A1193" s="146"/>
      <c r="B1193" s="67" t="s">
        <v>632</v>
      </c>
      <c r="C1193" s="43" t="s">
        <v>633</v>
      </c>
      <c r="D1193" s="44">
        <v>2</v>
      </c>
      <c r="E1193" s="45">
        <v>0</v>
      </c>
      <c r="F1193" s="45"/>
      <c r="G1193" s="45"/>
      <c r="H1193" s="45"/>
      <c r="I1193" s="45"/>
      <c r="J1193" s="45"/>
      <c r="K1193" s="45"/>
      <c r="L1193" s="45"/>
      <c r="M1193" s="45"/>
      <c r="N1193" s="45"/>
      <c r="O1193" s="39">
        <f t="shared" si="830"/>
        <v>0</v>
      </c>
      <c r="P1193" s="39">
        <f t="shared" si="831"/>
        <v>0</v>
      </c>
      <c r="Q1193" s="45"/>
      <c r="R1193" s="45"/>
      <c r="S1193" s="45"/>
      <c r="T1193" s="45"/>
      <c r="U1193" s="45"/>
      <c r="V1193" s="45"/>
    </row>
    <row r="1194" spans="1:23" ht="63.75" customHeight="1">
      <c r="A1194" s="110" t="s">
        <v>687</v>
      </c>
      <c r="B1194" s="127" t="s">
        <v>688</v>
      </c>
      <c r="C1194" s="128">
        <f>C1195</f>
        <v>58</v>
      </c>
      <c r="D1194" s="179">
        <f t="shared" ref="D1194:V1195" si="849">D1195</f>
        <v>0</v>
      </c>
      <c r="E1194" s="179">
        <f t="shared" si="849"/>
        <v>29877</v>
      </c>
      <c r="F1194" s="179">
        <f t="shared" si="849"/>
        <v>39390</v>
      </c>
      <c r="G1194" s="179">
        <f t="shared" si="849"/>
        <v>31341</v>
      </c>
      <c r="H1194" s="179">
        <f t="shared" si="849"/>
        <v>0</v>
      </c>
      <c r="I1194" s="179">
        <f t="shared" si="849"/>
        <v>0</v>
      </c>
      <c r="J1194" s="179">
        <f t="shared" si="849"/>
        <v>0</v>
      </c>
      <c r="K1194" s="179">
        <f t="shared" si="849"/>
        <v>0</v>
      </c>
      <c r="L1194" s="179">
        <f t="shared" si="849"/>
        <v>0</v>
      </c>
      <c r="M1194" s="179">
        <f t="shared" si="849"/>
        <v>0</v>
      </c>
      <c r="N1194" s="179">
        <f t="shared" si="849"/>
        <v>0</v>
      </c>
      <c r="O1194" s="39">
        <f t="shared" si="830"/>
        <v>0</v>
      </c>
      <c r="P1194" s="39">
        <f t="shared" si="831"/>
        <v>0</v>
      </c>
      <c r="Q1194" s="179">
        <f t="shared" si="849"/>
        <v>0</v>
      </c>
      <c r="R1194" s="179">
        <f t="shared" si="849"/>
        <v>0</v>
      </c>
      <c r="S1194" s="179">
        <f t="shared" si="849"/>
        <v>0</v>
      </c>
      <c r="T1194" s="179">
        <f t="shared" si="849"/>
        <v>0</v>
      </c>
      <c r="U1194" s="179">
        <f t="shared" si="849"/>
        <v>0</v>
      </c>
      <c r="V1194" s="179">
        <f t="shared" si="849"/>
        <v>0</v>
      </c>
    </row>
    <row r="1195" spans="1:23" ht="15.75" customHeight="1">
      <c r="A1195" s="110"/>
      <c r="B1195" s="42" t="s">
        <v>257</v>
      </c>
      <c r="C1195" s="34">
        <f>C1196</f>
        <v>58</v>
      </c>
      <c r="D1195" s="180">
        <f t="shared" si="849"/>
        <v>0</v>
      </c>
      <c r="E1195" s="180">
        <f t="shared" si="849"/>
        <v>29877</v>
      </c>
      <c r="F1195" s="180">
        <f t="shared" si="849"/>
        <v>39390</v>
      </c>
      <c r="G1195" s="180">
        <f t="shared" si="849"/>
        <v>31341</v>
      </c>
      <c r="H1195" s="180">
        <f t="shared" si="849"/>
        <v>0</v>
      </c>
      <c r="I1195" s="180">
        <f t="shared" si="849"/>
        <v>0</v>
      </c>
      <c r="J1195" s="180">
        <f t="shared" si="849"/>
        <v>0</v>
      </c>
      <c r="K1195" s="180">
        <f t="shared" si="849"/>
        <v>0</v>
      </c>
      <c r="L1195" s="180">
        <f t="shared" si="849"/>
        <v>0</v>
      </c>
      <c r="M1195" s="180">
        <f t="shared" si="849"/>
        <v>0</v>
      </c>
      <c r="N1195" s="180">
        <f t="shared" si="849"/>
        <v>0</v>
      </c>
      <c r="O1195" s="39">
        <f t="shared" si="830"/>
        <v>0</v>
      </c>
      <c r="P1195" s="39">
        <f t="shared" si="831"/>
        <v>0</v>
      </c>
      <c r="Q1195" s="180">
        <f t="shared" si="849"/>
        <v>0</v>
      </c>
      <c r="R1195" s="180">
        <f t="shared" si="849"/>
        <v>0</v>
      </c>
      <c r="S1195" s="180">
        <f t="shared" si="849"/>
        <v>0</v>
      </c>
      <c r="T1195" s="180">
        <f t="shared" si="849"/>
        <v>0</v>
      </c>
      <c r="U1195" s="180">
        <f t="shared" si="849"/>
        <v>0</v>
      </c>
      <c r="V1195" s="180">
        <f t="shared" si="849"/>
        <v>0</v>
      </c>
    </row>
    <row r="1196" spans="1:23" ht="21" customHeight="1">
      <c r="A1196" s="110"/>
      <c r="B1196" s="42" t="s">
        <v>266</v>
      </c>
      <c r="C1196" s="43">
        <v>58</v>
      </c>
      <c r="D1196" s="63">
        <f t="shared" ref="D1196:V1196" si="850">D1197+D1198+D1199</f>
        <v>0</v>
      </c>
      <c r="E1196" s="63">
        <f t="shared" si="850"/>
        <v>29877</v>
      </c>
      <c r="F1196" s="63">
        <f t="shared" si="850"/>
        <v>39390</v>
      </c>
      <c r="G1196" s="63">
        <f t="shared" si="850"/>
        <v>31341</v>
      </c>
      <c r="H1196" s="63">
        <f t="shared" si="850"/>
        <v>0</v>
      </c>
      <c r="I1196" s="63">
        <f t="shared" si="850"/>
        <v>0</v>
      </c>
      <c r="J1196" s="63">
        <f t="shared" si="850"/>
        <v>0</v>
      </c>
      <c r="K1196" s="63">
        <f t="shared" si="850"/>
        <v>0</v>
      </c>
      <c r="L1196" s="63">
        <f t="shared" si="850"/>
        <v>0</v>
      </c>
      <c r="M1196" s="63">
        <f t="shared" si="850"/>
        <v>0</v>
      </c>
      <c r="N1196" s="63">
        <f t="shared" si="850"/>
        <v>0</v>
      </c>
      <c r="O1196" s="39">
        <f t="shared" si="830"/>
        <v>0</v>
      </c>
      <c r="P1196" s="39">
        <f t="shared" si="831"/>
        <v>0</v>
      </c>
      <c r="Q1196" s="63">
        <f t="shared" ref="Q1196" si="851">Q1197+Q1198+Q1199</f>
        <v>0</v>
      </c>
      <c r="R1196" s="63">
        <f t="shared" si="850"/>
        <v>0</v>
      </c>
      <c r="S1196" s="63">
        <f t="shared" si="850"/>
        <v>0</v>
      </c>
      <c r="T1196" s="63">
        <f t="shared" si="850"/>
        <v>0</v>
      </c>
      <c r="U1196" s="63">
        <f t="shared" si="850"/>
        <v>0</v>
      </c>
      <c r="V1196" s="63">
        <f t="shared" si="850"/>
        <v>0</v>
      </c>
    </row>
    <row r="1197" spans="1:23" ht="18.75" customHeight="1">
      <c r="A1197" s="110"/>
      <c r="B1197" s="42" t="s">
        <v>689</v>
      </c>
      <c r="C1197" s="43" t="s">
        <v>295</v>
      </c>
      <c r="D1197" s="44"/>
      <c r="E1197" s="45">
        <v>3963</v>
      </c>
      <c r="F1197" s="45">
        <v>10018</v>
      </c>
      <c r="G1197" s="45">
        <v>3790</v>
      </c>
      <c r="H1197" s="45">
        <v>0</v>
      </c>
      <c r="I1197" s="45"/>
      <c r="J1197" s="45"/>
      <c r="K1197" s="45"/>
      <c r="L1197" s="45"/>
      <c r="M1197" s="45"/>
      <c r="N1197" s="45"/>
      <c r="O1197" s="39">
        <f t="shared" si="830"/>
        <v>0</v>
      </c>
      <c r="P1197" s="39">
        <f t="shared" si="831"/>
        <v>0</v>
      </c>
      <c r="Q1197" s="45">
        <v>0</v>
      </c>
      <c r="R1197" s="45">
        <v>0</v>
      </c>
      <c r="S1197" s="45">
        <v>0</v>
      </c>
      <c r="T1197" s="45">
        <v>0</v>
      </c>
      <c r="U1197" s="45">
        <v>0</v>
      </c>
      <c r="V1197" s="45">
        <v>0</v>
      </c>
    </row>
    <row r="1198" spans="1:23" ht="16.5" customHeight="1">
      <c r="A1198" s="110"/>
      <c r="B1198" s="42" t="s">
        <v>690</v>
      </c>
      <c r="C1198" s="43" t="s">
        <v>298</v>
      </c>
      <c r="D1198" s="44"/>
      <c r="E1198" s="45">
        <v>25914</v>
      </c>
      <c r="F1198" s="45">
        <v>25914</v>
      </c>
      <c r="G1198" s="45">
        <v>24778</v>
      </c>
      <c r="H1198" s="45">
        <v>0</v>
      </c>
      <c r="I1198" s="45"/>
      <c r="J1198" s="45"/>
      <c r="K1198" s="45"/>
      <c r="L1198" s="45"/>
      <c r="M1198" s="45"/>
      <c r="N1198" s="45"/>
      <c r="O1198" s="39">
        <f t="shared" si="830"/>
        <v>0</v>
      </c>
      <c r="P1198" s="39">
        <f t="shared" si="831"/>
        <v>0</v>
      </c>
      <c r="Q1198" s="45">
        <v>0</v>
      </c>
      <c r="R1198" s="45">
        <v>0</v>
      </c>
      <c r="S1198" s="45">
        <v>0</v>
      </c>
      <c r="T1198" s="45">
        <v>0</v>
      </c>
      <c r="U1198" s="45">
        <v>0</v>
      </c>
      <c r="V1198" s="45">
        <v>0</v>
      </c>
    </row>
    <row r="1199" spans="1:23" ht="17.25" customHeight="1">
      <c r="A1199" s="110"/>
      <c r="B1199" s="42" t="s">
        <v>422</v>
      </c>
      <c r="C1199" s="43" t="s">
        <v>301</v>
      </c>
      <c r="D1199" s="44"/>
      <c r="E1199" s="45">
        <v>0</v>
      </c>
      <c r="F1199" s="45">
        <v>3458</v>
      </c>
      <c r="G1199" s="45">
        <v>2773</v>
      </c>
      <c r="H1199" s="45">
        <v>0</v>
      </c>
      <c r="I1199" s="45"/>
      <c r="J1199" s="45"/>
      <c r="K1199" s="45"/>
      <c r="L1199" s="45"/>
      <c r="M1199" s="45"/>
      <c r="N1199" s="45"/>
      <c r="O1199" s="39">
        <f t="shared" si="830"/>
        <v>0</v>
      </c>
      <c r="P1199" s="39">
        <f t="shared" si="831"/>
        <v>0</v>
      </c>
      <c r="Q1199" s="45">
        <v>0</v>
      </c>
      <c r="R1199" s="45">
        <v>0</v>
      </c>
      <c r="S1199" s="45">
        <v>0</v>
      </c>
      <c r="T1199" s="45">
        <v>0</v>
      </c>
      <c r="U1199" s="45">
        <v>0</v>
      </c>
      <c r="V1199" s="45">
        <v>0</v>
      </c>
    </row>
    <row r="1200" spans="1:23" ht="57.75" customHeight="1">
      <c r="A1200" s="110" t="s">
        <v>691</v>
      </c>
      <c r="B1200" s="127" t="s">
        <v>692</v>
      </c>
      <c r="C1200" s="128">
        <f>C1201</f>
        <v>58</v>
      </c>
      <c r="D1200" s="115">
        <f t="shared" ref="D1200:V1201" si="852">D1201</f>
        <v>0</v>
      </c>
      <c r="E1200" s="115">
        <f t="shared" si="852"/>
        <v>63700</v>
      </c>
      <c r="F1200" s="115">
        <f t="shared" si="852"/>
        <v>63700</v>
      </c>
      <c r="G1200" s="115">
        <f t="shared" si="852"/>
        <v>40316</v>
      </c>
      <c r="H1200" s="115">
        <f t="shared" si="852"/>
        <v>70817</v>
      </c>
      <c r="I1200" s="115">
        <f t="shared" si="852"/>
        <v>70817</v>
      </c>
      <c r="J1200" s="115">
        <f t="shared" si="852"/>
        <v>70817</v>
      </c>
      <c r="K1200" s="115">
        <f t="shared" si="852"/>
        <v>32571</v>
      </c>
      <c r="L1200" s="115">
        <f t="shared" si="852"/>
        <v>15819</v>
      </c>
      <c r="M1200" s="115">
        <f t="shared" si="852"/>
        <v>15819</v>
      </c>
      <c r="N1200" s="115">
        <f t="shared" si="852"/>
        <v>6608</v>
      </c>
      <c r="O1200" s="39">
        <f t="shared" si="830"/>
        <v>70817</v>
      </c>
      <c r="P1200" s="39">
        <f t="shared" si="831"/>
        <v>0</v>
      </c>
      <c r="Q1200" s="115">
        <f t="shared" si="852"/>
        <v>0</v>
      </c>
      <c r="R1200" s="115">
        <f t="shared" si="852"/>
        <v>0</v>
      </c>
      <c r="S1200" s="115">
        <f t="shared" si="852"/>
        <v>0</v>
      </c>
      <c r="T1200" s="115">
        <f t="shared" si="852"/>
        <v>0</v>
      </c>
      <c r="U1200" s="115">
        <f t="shared" si="852"/>
        <v>0</v>
      </c>
      <c r="V1200" s="115">
        <f t="shared" si="852"/>
        <v>0</v>
      </c>
    </row>
    <row r="1201" spans="1:28" ht="19.5" customHeight="1">
      <c r="A1201" s="110"/>
      <c r="B1201" s="42" t="s">
        <v>257</v>
      </c>
      <c r="C1201" s="34">
        <f>C1202</f>
        <v>58</v>
      </c>
      <c r="D1201" s="63">
        <f t="shared" si="852"/>
        <v>0</v>
      </c>
      <c r="E1201" s="63">
        <f t="shared" si="852"/>
        <v>63700</v>
      </c>
      <c r="F1201" s="63">
        <f t="shared" si="852"/>
        <v>63700</v>
      </c>
      <c r="G1201" s="63">
        <f t="shared" si="852"/>
        <v>40316</v>
      </c>
      <c r="H1201" s="63">
        <f t="shared" si="852"/>
        <v>70817</v>
      </c>
      <c r="I1201" s="63">
        <f t="shared" si="852"/>
        <v>70817</v>
      </c>
      <c r="J1201" s="63">
        <f t="shared" si="852"/>
        <v>70817</v>
      </c>
      <c r="K1201" s="63">
        <f t="shared" si="852"/>
        <v>32571</v>
      </c>
      <c r="L1201" s="63">
        <f t="shared" si="852"/>
        <v>15819</v>
      </c>
      <c r="M1201" s="63">
        <f t="shared" si="852"/>
        <v>15819</v>
      </c>
      <c r="N1201" s="63">
        <f t="shared" si="852"/>
        <v>6608</v>
      </c>
      <c r="O1201" s="39">
        <f t="shared" si="830"/>
        <v>70817</v>
      </c>
      <c r="P1201" s="39">
        <f t="shared" si="831"/>
        <v>0</v>
      </c>
      <c r="Q1201" s="63">
        <f t="shared" si="852"/>
        <v>0</v>
      </c>
      <c r="R1201" s="63">
        <f t="shared" si="852"/>
        <v>0</v>
      </c>
      <c r="S1201" s="63">
        <f t="shared" si="852"/>
        <v>0</v>
      </c>
      <c r="T1201" s="63">
        <f t="shared" si="852"/>
        <v>0</v>
      </c>
      <c r="U1201" s="63">
        <f t="shared" si="852"/>
        <v>0</v>
      </c>
      <c r="V1201" s="63">
        <f t="shared" si="852"/>
        <v>0</v>
      </c>
      <c r="Y1201" s="154"/>
    </row>
    <row r="1202" spans="1:28" ht="19.5" customHeight="1">
      <c r="A1202" s="110"/>
      <c r="B1202" s="42" t="s">
        <v>266</v>
      </c>
      <c r="C1202" s="43">
        <v>58</v>
      </c>
      <c r="D1202" s="63">
        <f t="shared" ref="D1202:V1202" si="853">D1203+D1204+D1205</f>
        <v>0</v>
      </c>
      <c r="E1202" s="63">
        <f t="shared" si="853"/>
        <v>63700</v>
      </c>
      <c r="F1202" s="63">
        <f t="shared" si="853"/>
        <v>63700</v>
      </c>
      <c r="G1202" s="63">
        <f t="shared" si="853"/>
        <v>40316</v>
      </c>
      <c r="H1202" s="63">
        <f t="shared" si="853"/>
        <v>70817</v>
      </c>
      <c r="I1202" s="63">
        <f t="shared" si="853"/>
        <v>70817</v>
      </c>
      <c r="J1202" s="63">
        <f t="shared" si="853"/>
        <v>70817</v>
      </c>
      <c r="K1202" s="63">
        <f t="shared" si="853"/>
        <v>32571</v>
      </c>
      <c r="L1202" s="63">
        <f t="shared" si="853"/>
        <v>15819</v>
      </c>
      <c r="M1202" s="63">
        <f t="shared" si="853"/>
        <v>15819</v>
      </c>
      <c r="N1202" s="63">
        <f t="shared" si="853"/>
        <v>6608</v>
      </c>
      <c r="O1202" s="39">
        <f t="shared" si="830"/>
        <v>70817</v>
      </c>
      <c r="P1202" s="39">
        <f t="shared" si="831"/>
        <v>0</v>
      </c>
      <c r="Q1202" s="63">
        <f t="shared" ref="Q1202" si="854">Q1203+Q1204+Q1205</f>
        <v>0</v>
      </c>
      <c r="R1202" s="63">
        <f t="shared" si="853"/>
        <v>0</v>
      </c>
      <c r="S1202" s="63">
        <f t="shared" si="853"/>
        <v>0</v>
      </c>
      <c r="T1202" s="63">
        <f t="shared" si="853"/>
        <v>0</v>
      </c>
      <c r="U1202" s="63">
        <f t="shared" si="853"/>
        <v>0</v>
      </c>
      <c r="V1202" s="63">
        <f t="shared" si="853"/>
        <v>0</v>
      </c>
      <c r="Y1202" s="154"/>
      <c r="AA1202" s="87"/>
      <c r="AB1202" s="154"/>
    </row>
    <row r="1203" spans="1:28" ht="19.5" customHeight="1">
      <c r="A1203" s="110"/>
      <c r="B1203" s="42" t="s">
        <v>689</v>
      </c>
      <c r="C1203" s="43" t="s">
        <v>295</v>
      </c>
      <c r="D1203" s="44"/>
      <c r="E1203" s="45">
        <v>8450</v>
      </c>
      <c r="F1203" s="45">
        <v>8450</v>
      </c>
      <c r="G1203" s="45">
        <v>5348</v>
      </c>
      <c r="H1203" s="45">
        <v>6995</v>
      </c>
      <c r="I1203" s="45">
        <v>6995</v>
      </c>
      <c r="J1203" s="45">
        <v>6995</v>
      </c>
      <c r="K1203" s="45">
        <v>2049</v>
      </c>
      <c r="L1203" s="45">
        <v>2099</v>
      </c>
      <c r="M1203" s="45">
        <v>2099</v>
      </c>
      <c r="N1203" s="45">
        <v>748</v>
      </c>
      <c r="O1203" s="39">
        <f t="shared" si="830"/>
        <v>6995</v>
      </c>
      <c r="P1203" s="39">
        <f t="shared" si="831"/>
        <v>0</v>
      </c>
      <c r="Q1203" s="45">
        <v>0</v>
      </c>
      <c r="R1203" s="45">
        <v>0</v>
      </c>
      <c r="S1203" s="45">
        <v>0</v>
      </c>
      <c r="T1203" s="45">
        <v>0</v>
      </c>
      <c r="U1203" s="45">
        <v>0</v>
      </c>
      <c r="V1203" s="45">
        <v>0</v>
      </c>
      <c r="Y1203" s="154"/>
      <c r="AB1203" s="154"/>
    </row>
    <row r="1204" spans="1:28" ht="18.75" customHeight="1">
      <c r="A1204" s="110"/>
      <c r="B1204" s="42" t="s">
        <v>690</v>
      </c>
      <c r="C1204" s="43" t="s">
        <v>298</v>
      </c>
      <c r="D1204" s="44"/>
      <c r="E1204" s="45">
        <v>55250</v>
      </c>
      <c r="F1204" s="45">
        <v>55250</v>
      </c>
      <c r="G1204" s="45">
        <v>34968</v>
      </c>
      <c r="H1204" s="45">
        <f>45733+18089</f>
        <v>63822</v>
      </c>
      <c r="I1204" s="45">
        <f>45733+18089</f>
        <v>63822</v>
      </c>
      <c r="J1204" s="45">
        <f>45733+18089</f>
        <v>63822</v>
      </c>
      <c r="K1204" s="45">
        <f>12433+18089</f>
        <v>30522</v>
      </c>
      <c r="L1204" s="45">
        <v>13720</v>
      </c>
      <c r="M1204" s="45">
        <v>13720</v>
      </c>
      <c r="N1204" s="45">
        <v>5860</v>
      </c>
      <c r="O1204" s="39">
        <f t="shared" si="830"/>
        <v>63822</v>
      </c>
      <c r="P1204" s="39">
        <f t="shared" si="831"/>
        <v>0</v>
      </c>
      <c r="Q1204" s="45">
        <v>0</v>
      </c>
      <c r="R1204" s="45">
        <v>0</v>
      </c>
      <c r="S1204" s="45">
        <v>0</v>
      </c>
      <c r="T1204" s="45">
        <v>0</v>
      </c>
      <c r="U1204" s="45">
        <v>0</v>
      </c>
      <c r="V1204" s="45">
        <v>0</v>
      </c>
      <c r="Y1204" s="154"/>
      <c r="AB1204" s="154"/>
    </row>
    <row r="1205" spans="1:28" ht="13.5" customHeight="1">
      <c r="A1205" s="110"/>
      <c r="B1205" s="42" t="s">
        <v>422</v>
      </c>
      <c r="C1205" s="43" t="s">
        <v>301</v>
      </c>
      <c r="D1205" s="44"/>
      <c r="E1205" s="45">
        <v>0</v>
      </c>
      <c r="F1205" s="45"/>
      <c r="G1205" s="45"/>
      <c r="H1205" s="45">
        <v>0</v>
      </c>
      <c r="I1205" s="45">
        <v>0</v>
      </c>
      <c r="J1205" s="45">
        <v>0</v>
      </c>
      <c r="K1205" s="45">
        <v>0</v>
      </c>
      <c r="L1205" s="45">
        <v>0</v>
      </c>
      <c r="M1205" s="45">
        <v>0</v>
      </c>
      <c r="N1205" s="45">
        <v>0</v>
      </c>
      <c r="O1205" s="39">
        <f t="shared" si="830"/>
        <v>0</v>
      </c>
      <c r="P1205" s="39">
        <f t="shared" si="831"/>
        <v>0</v>
      </c>
      <c r="Q1205" s="45">
        <v>0</v>
      </c>
      <c r="R1205" s="45">
        <v>0</v>
      </c>
      <c r="S1205" s="45">
        <v>0</v>
      </c>
      <c r="T1205" s="45">
        <v>0</v>
      </c>
      <c r="U1205" s="45">
        <v>0</v>
      </c>
      <c r="V1205" s="45">
        <v>0</v>
      </c>
    </row>
    <row r="1206" spans="1:28" ht="116.25" customHeight="1">
      <c r="A1206" s="110"/>
      <c r="B1206" s="127" t="s">
        <v>693</v>
      </c>
      <c r="C1206" s="128">
        <f>C1207</f>
        <v>58</v>
      </c>
      <c r="D1206" s="124"/>
      <c r="E1206" s="181">
        <f t="shared" ref="E1206:V1207" si="855">E1207</f>
        <v>3253</v>
      </c>
      <c r="F1206" s="181">
        <f t="shared" si="855"/>
        <v>3253</v>
      </c>
      <c r="G1206" s="115">
        <f t="shared" si="855"/>
        <v>0</v>
      </c>
      <c r="H1206" s="115">
        <f t="shared" si="855"/>
        <v>3253</v>
      </c>
      <c r="I1206" s="115">
        <f t="shared" si="855"/>
        <v>3253</v>
      </c>
      <c r="J1206" s="115">
        <f t="shared" si="855"/>
        <v>3253</v>
      </c>
      <c r="K1206" s="115">
        <f t="shared" si="855"/>
        <v>1630</v>
      </c>
      <c r="L1206" s="115">
        <f t="shared" si="855"/>
        <v>1623</v>
      </c>
      <c r="M1206" s="115">
        <f t="shared" si="855"/>
        <v>0</v>
      </c>
      <c r="N1206" s="115">
        <f t="shared" si="855"/>
        <v>0</v>
      </c>
      <c r="O1206" s="39">
        <f t="shared" si="830"/>
        <v>3253</v>
      </c>
      <c r="P1206" s="39">
        <f t="shared" si="831"/>
        <v>0</v>
      </c>
      <c r="Q1206" s="115">
        <f t="shared" si="855"/>
        <v>0</v>
      </c>
      <c r="R1206" s="115">
        <f t="shared" si="855"/>
        <v>0</v>
      </c>
      <c r="S1206" s="115">
        <f t="shared" si="855"/>
        <v>0</v>
      </c>
      <c r="T1206" s="115">
        <f t="shared" si="855"/>
        <v>0</v>
      </c>
      <c r="U1206" s="115">
        <f t="shared" si="855"/>
        <v>0</v>
      </c>
      <c r="V1206" s="115">
        <f t="shared" si="855"/>
        <v>0</v>
      </c>
    </row>
    <row r="1207" spans="1:28" ht="13.5" customHeight="1">
      <c r="A1207" s="110"/>
      <c r="B1207" s="42" t="s">
        <v>257</v>
      </c>
      <c r="C1207" s="34">
        <f>C1208</f>
        <v>58</v>
      </c>
      <c r="D1207" s="44"/>
      <c r="E1207" s="109">
        <f t="shared" si="855"/>
        <v>3253</v>
      </c>
      <c r="F1207" s="109">
        <f t="shared" si="855"/>
        <v>3253</v>
      </c>
      <c r="G1207" s="63">
        <f t="shared" si="855"/>
        <v>0</v>
      </c>
      <c r="H1207" s="63">
        <f t="shared" si="855"/>
        <v>3253</v>
      </c>
      <c r="I1207" s="63">
        <f t="shared" si="855"/>
        <v>3253</v>
      </c>
      <c r="J1207" s="63">
        <f t="shared" si="855"/>
        <v>3253</v>
      </c>
      <c r="K1207" s="63">
        <f t="shared" si="855"/>
        <v>1630</v>
      </c>
      <c r="L1207" s="63">
        <f t="shared" si="855"/>
        <v>1623</v>
      </c>
      <c r="M1207" s="63">
        <f t="shared" si="855"/>
        <v>0</v>
      </c>
      <c r="N1207" s="63">
        <f t="shared" si="855"/>
        <v>0</v>
      </c>
      <c r="O1207" s="39">
        <f t="shared" si="830"/>
        <v>3253</v>
      </c>
      <c r="P1207" s="39">
        <f t="shared" si="831"/>
        <v>0</v>
      </c>
      <c r="Q1207" s="63">
        <f t="shared" si="855"/>
        <v>0</v>
      </c>
      <c r="R1207" s="63">
        <f t="shared" si="855"/>
        <v>0</v>
      </c>
      <c r="S1207" s="63">
        <f t="shared" si="855"/>
        <v>0</v>
      </c>
      <c r="T1207" s="63">
        <f t="shared" si="855"/>
        <v>0</v>
      </c>
      <c r="U1207" s="63">
        <f t="shared" si="855"/>
        <v>0</v>
      </c>
      <c r="V1207" s="63">
        <f t="shared" si="855"/>
        <v>0</v>
      </c>
    </row>
    <row r="1208" spans="1:28" ht="13.5" customHeight="1">
      <c r="A1208" s="110"/>
      <c r="B1208" s="42" t="s">
        <v>266</v>
      </c>
      <c r="C1208" s="43">
        <v>58</v>
      </c>
      <c r="D1208" s="44"/>
      <c r="E1208" s="109">
        <f t="shared" ref="E1208:V1208" si="856">E1209+E1210+E1211</f>
        <v>3253</v>
      </c>
      <c r="F1208" s="109">
        <f t="shared" si="856"/>
        <v>3253</v>
      </c>
      <c r="G1208" s="63">
        <f t="shared" si="856"/>
        <v>0</v>
      </c>
      <c r="H1208" s="63">
        <f t="shared" si="856"/>
        <v>3253</v>
      </c>
      <c r="I1208" s="63">
        <f t="shared" si="856"/>
        <v>3253</v>
      </c>
      <c r="J1208" s="63">
        <f t="shared" si="856"/>
        <v>3253</v>
      </c>
      <c r="K1208" s="63">
        <f t="shared" si="856"/>
        <v>1630</v>
      </c>
      <c r="L1208" s="63">
        <f t="shared" si="856"/>
        <v>1623</v>
      </c>
      <c r="M1208" s="63">
        <f t="shared" si="856"/>
        <v>0</v>
      </c>
      <c r="N1208" s="63">
        <f t="shared" si="856"/>
        <v>0</v>
      </c>
      <c r="O1208" s="39">
        <f t="shared" si="830"/>
        <v>3253</v>
      </c>
      <c r="P1208" s="39">
        <f t="shared" si="831"/>
        <v>0</v>
      </c>
      <c r="Q1208" s="63">
        <f t="shared" ref="Q1208" si="857">Q1209+Q1210+Q1211</f>
        <v>0</v>
      </c>
      <c r="R1208" s="63">
        <f t="shared" si="856"/>
        <v>0</v>
      </c>
      <c r="S1208" s="63">
        <f t="shared" si="856"/>
        <v>0</v>
      </c>
      <c r="T1208" s="63">
        <f t="shared" si="856"/>
        <v>0</v>
      </c>
      <c r="U1208" s="63">
        <f t="shared" si="856"/>
        <v>0</v>
      </c>
      <c r="V1208" s="63">
        <f t="shared" si="856"/>
        <v>0</v>
      </c>
    </row>
    <row r="1209" spans="1:28" ht="13.5" customHeight="1">
      <c r="A1209" s="110"/>
      <c r="B1209" s="42" t="s">
        <v>689</v>
      </c>
      <c r="C1209" s="43" t="s">
        <v>549</v>
      </c>
      <c r="D1209" s="44"/>
      <c r="E1209" s="59">
        <v>423</v>
      </c>
      <c r="F1209" s="45">
        <v>423</v>
      </c>
      <c r="G1209" s="45">
        <v>0</v>
      </c>
      <c r="H1209" s="45">
        <v>423</v>
      </c>
      <c r="I1209" s="45">
        <v>423</v>
      </c>
      <c r="J1209" s="45">
        <v>423</v>
      </c>
      <c r="K1209" s="45">
        <v>200</v>
      </c>
      <c r="L1209" s="45">
        <v>223</v>
      </c>
      <c r="M1209" s="45">
        <v>0</v>
      </c>
      <c r="N1209" s="45">
        <v>0</v>
      </c>
      <c r="O1209" s="39">
        <f t="shared" si="830"/>
        <v>423</v>
      </c>
      <c r="P1209" s="39">
        <f t="shared" si="831"/>
        <v>0</v>
      </c>
      <c r="Q1209" s="45"/>
      <c r="R1209" s="45"/>
      <c r="S1209" s="45"/>
      <c r="T1209" s="45"/>
      <c r="U1209" s="45"/>
      <c r="V1209" s="45"/>
    </row>
    <row r="1210" spans="1:28" ht="13.5" customHeight="1">
      <c r="A1210" s="110"/>
      <c r="B1210" s="42" t="s">
        <v>690</v>
      </c>
      <c r="C1210" s="43" t="s">
        <v>550</v>
      </c>
      <c r="D1210" s="44"/>
      <c r="E1210" s="59">
        <v>2765</v>
      </c>
      <c r="F1210" s="45">
        <v>2765</v>
      </c>
      <c r="G1210" s="45">
        <v>0</v>
      </c>
      <c r="H1210" s="45">
        <v>2765</v>
      </c>
      <c r="I1210" s="45">
        <v>2765</v>
      </c>
      <c r="J1210" s="45">
        <v>2765</v>
      </c>
      <c r="K1210" s="45">
        <v>1400</v>
      </c>
      <c r="L1210" s="45">
        <v>1365</v>
      </c>
      <c r="M1210" s="45">
        <v>0</v>
      </c>
      <c r="N1210" s="45">
        <v>0</v>
      </c>
      <c r="O1210" s="39">
        <f t="shared" si="830"/>
        <v>2765</v>
      </c>
      <c r="P1210" s="39">
        <f t="shared" si="831"/>
        <v>0</v>
      </c>
      <c r="Q1210" s="45"/>
      <c r="R1210" s="45"/>
      <c r="S1210" s="45"/>
      <c r="T1210" s="45"/>
      <c r="U1210" s="45"/>
      <c r="V1210" s="45"/>
    </row>
    <row r="1211" spans="1:28" ht="13.5" customHeight="1">
      <c r="A1211" s="110"/>
      <c r="B1211" s="42" t="s">
        <v>422</v>
      </c>
      <c r="C1211" s="43" t="s">
        <v>551</v>
      </c>
      <c r="D1211" s="44"/>
      <c r="E1211" s="59">
        <v>65</v>
      </c>
      <c r="F1211" s="45">
        <v>65</v>
      </c>
      <c r="G1211" s="45">
        <v>0</v>
      </c>
      <c r="H1211" s="45">
        <v>65</v>
      </c>
      <c r="I1211" s="45">
        <v>65</v>
      </c>
      <c r="J1211" s="45">
        <v>65</v>
      </c>
      <c r="K1211" s="45">
        <v>30</v>
      </c>
      <c r="L1211" s="45">
        <v>35</v>
      </c>
      <c r="M1211" s="45">
        <v>0</v>
      </c>
      <c r="N1211" s="45">
        <v>0</v>
      </c>
      <c r="O1211" s="39">
        <f t="shared" si="830"/>
        <v>65</v>
      </c>
      <c r="P1211" s="39">
        <f t="shared" si="831"/>
        <v>0</v>
      </c>
      <c r="Q1211" s="45"/>
      <c r="R1211" s="45"/>
      <c r="S1211" s="45"/>
      <c r="T1211" s="45"/>
      <c r="U1211" s="45"/>
      <c r="V1211" s="45"/>
    </row>
    <row r="1212" spans="1:28" ht="13.5" customHeight="1">
      <c r="A1212" s="110">
        <v>3</v>
      </c>
      <c r="B1212" s="182" t="s">
        <v>694</v>
      </c>
      <c r="C1212" s="183">
        <v>87.02</v>
      </c>
      <c r="D1212" s="135">
        <f t="shared" ref="D1212:V1214" si="858">D1213</f>
        <v>0</v>
      </c>
      <c r="E1212" s="135">
        <f t="shared" si="858"/>
        <v>0</v>
      </c>
      <c r="F1212" s="135">
        <f t="shared" si="858"/>
        <v>0</v>
      </c>
      <c r="G1212" s="135">
        <f t="shared" si="858"/>
        <v>0</v>
      </c>
      <c r="H1212" s="135">
        <f t="shared" si="858"/>
        <v>15907</v>
      </c>
      <c r="I1212" s="135">
        <f t="shared" si="858"/>
        <v>0</v>
      </c>
      <c r="J1212" s="135">
        <f t="shared" si="858"/>
        <v>0</v>
      </c>
      <c r="K1212" s="135">
        <f t="shared" si="858"/>
        <v>0</v>
      </c>
      <c r="L1212" s="135">
        <f t="shared" si="858"/>
        <v>0</v>
      </c>
      <c r="M1212" s="135">
        <f t="shared" si="858"/>
        <v>0</v>
      </c>
      <c r="N1212" s="135">
        <f t="shared" si="858"/>
        <v>0</v>
      </c>
      <c r="O1212" s="39">
        <f t="shared" si="830"/>
        <v>0</v>
      </c>
      <c r="P1212" s="39">
        <f t="shared" si="831"/>
        <v>0</v>
      </c>
      <c r="Q1212" s="135">
        <f t="shared" si="858"/>
        <v>0</v>
      </c>
      <c r="R1212" s="135">
        <f t="shared" si="858"/>
        <v>0</v>
      </c>
      <c r="S1212" s="135">
        <f t="shared" si="858"/>
        <v>0</v>
      </c>
      <c r="T1212" s="135">
        <f t="shared" si="858"/>
        <v>0</v>
      </c>
      <c r="U1212" s="135">
        <f t="shared" si="858"/>
        <v>0</v>
      </c>
      <c r="V1212" s="135">
        <f t="shared" si="858"/>
        <v>0</v>
      </c>
    </row>
    <row r="1213" spans="1:28" ht="32.25" customHeight="1">
      <c r="A1213" s="110" t="s">
        <v>695</v>
      </c>
      <c r="B1213" s="127" t="s">
        <v>696</v>
      </c>
      <c r="C1213" s="128" t="s">
        <v>697</v>
      </c>
      <c r="D1213" s="129">
        <f t="shared" si="858"/>
        <v>0</v>
      </c>
      <c r="E1213" s="129">
        <f t="shared" si="858"/>
        <v>0</v>
      </c>
      <c r="F1213" s="129">
        <f t="shared" si="858"/>
        <v>0</v>
      </c>
      <c r="G1213" s="129">
        <f t="shared" si="858"/>
        <v>0</v>
      </c>
      <c r="H1213" s="129">
        <f t="shared" si="858"/>
        <v>15907</v>
      </c>
      <c r="I1213" s="129">
        <f t="shared" si="858"/>
        <v>0</v>
      </c>
      <c r="J1213" s="129">
        <f t="shared" si="858"/>
        <v>0</v>
      </c>
      <c r="K1213" s="129">
        <f t="shared" si="858"/>
        <v>0</v>
      </c>
      <c r="L1213" s="129">
        <f t="shared" si="858"/>
        <v>0</v>
      </c>
      <c r="M1213" s="129">
        <f t="shared" si="858"/>
        <v>0</v>
      </c>
      <c r="N1213" s="129">
        <f t="shared" si="858"/>
        <v>0</v>
      </c>
      <c r="O1213" s="39">
        <f t="shared" si="830"/>
        <v>0</v>
      </c>
      <c r="P1213" s="39">
        <f t="shared" si="831"/>
        <v>0</v>
      </c>
      <c r="Q1213" s="129">
        <f t="shared" si="858"/>
        <v>0</v>
      </c>
      <c r="R1213" s="129">
        <f t="shared" si="858"/>
        <v>0</v>
      </c>
      <c r="S1213" s="129">
        <f t="shared" si="858"/>
        <v>0</v>
      </c>
      <c r="T1213" s="129">
        <f t="shared" si="858"/>
        <v>0</v>
      </c>
      <c r="U1213" s="129">
        <f t="shared" si="858"/>
        <v>0</v>
      </c>
      <c r="V1213" s="129">
        <f t="shared" si="858"/>
        <v>0</v>
      </c>
    </row>
    <row r="1214" spans="1:28" ht="22.5" customHeight="1">
      <c r="A1214" s="110"/>
      <c r="B1214" s="42" t="s">
        <v>257</v>
      </c>
      <c r="C1214" s="34"/>
      <c r="D1214" s="63">
        <f t="shared" si="858"/>
        <v>0</v>
      </c>
      <c r="E1214" s="63">
        <f t="shared" si="858"/>
        <v>0</v>
      </c>
      <c r="F1214" s="63">
        <f t="shared" si="858"/>
        <v>0</v>
      </c>
      <c r="G1214" s="63">
        <f t="shared" si="858"/>
        <v>0</v>
      </c>
      <c r="H1214" s="63">
        <f t="shared" si="858"/>
        <v>15907</v>
      </c>
      <c r="I1214" s="63">
        <f t="shared" si="858"/>
        <v>0</v>
      </c>
      <c r="J1214" s="63">
        <f t="shared" si="858"/>
        <v>0</v>
      </c>
      <c r="K1214" s="63">
        <f t="shared" si="858"/>
        <v>0</v>
      </c>
      <c r="L1214" s="63">
        <f t="shared" si="858"/>
        <v>0</v>
      </c>
      <c r="M1214" s="63">
        <f t="shared" si="858"/>
        <v>0</v>
      </c>
      <c r="N1214" s="63">
        <f t="shared" si="858"/>
        <v>0</v>
      </c>
      <c r="O1214" s="39">
        <f t="shared" si="830"/>
        <v>0</v>
      </c>
      <c r="P1214" s="39">
        <f t="shared" si="831"/>
        <v>0</v>
      </c>
      <c r="Q1214" s="63">
        <f t="shared" si="858"/>
        <v>0</v>
      </c>
      <c r="R1214" s="63">
        <f t="shared" si="858"/>
        <v>0</v>
      </c>
      <c r="S1214" s="63">
        <f t="shared" si="858"/>
        <v>0</v>
      </c>
      <c r="T1214" s="63">
        <f t="shared" si="858"/>
        <v>0</v>
      </c>
      <c r="U1214" s="63">
        <f t="shared" si="858"/>
        <v>0</v>
      </c>
      <c r="V1214" s="63">
        <f t="shared" si="858"/>
        <v>0</v>
      </c>
    </row>
    <row r="1215" spans="1:28" ht="27.75" customHeight="1">
      <c r="A1215" s="110"/>
      <c r="B1215" s="175" t="s">
        <v>649</v>
      </c>
      <c r="C1215" s="176" t="s">
        <v>650</v>
      </c>
      <c r="D1215" s="44">
        <v>0</v>
      </c>
      <c r="E1215" s="45">
        <v>0</v>
      </c>
      <c r="F1215" s="45">
        <v>0</v>
      </c>
      <c r="G1215" s="45">
        <v>0</v>
      </c>
      <c r="H1215" s="45">
        <v>15907</v>
      </c>
      <c r="I1215" s="45">
        <v>0</v>
      </c>
      <c r="J1215" s="45">
        <v>0</v>
      </c>
      <c r="K1215" s="45"/>
      <c r="L1215" s="45">
        <v>0</v>
      </c>
      <c r="M1215" s="45"/>
      <c r="N1215" s="45">
        <v>0</v>
      </c>
      <c r="O1215" s="39">
        <f t="shared" si="830"/>
        <v>0</v>
      </c>
      <c r="P1215" s="39">
        <f t="shared" si="831"/>
        <v>0</v>
      </c>
      <c r="Q1215" s="45">
        <v>0</v>
      </c>
      <c r="R1215" s="45"/>
      <c r="S1215" s="45"/>
      <c r="T1215" s="45"/>
      <c r="U1215" s="45"/>
      <c r="V1215" s="45"/>
    </row>
    <row r="1216" spans="1:28" ht="22.5" customHeight="1">
      <c r="A1216" s="110"/>
      <c r="B1216" s="184" t="s">
        <v>698</v>
      </c>
      <c r="C1216" s="176"/>
      <c r="D1216" s="44"/>
      <c r="E1216" s="45"/>
      <c r="F1216" s="45"/>
      <c r="G1216" s="45"/>
      <c r="H1216" s="45"/>
      <c r="I1216" s="45"/>
      <c r="J1216" s="45"/>
      <c r="K1216" s="45">
        <v>0</v>
      </c>
      <c r="L1216" s="45"/>
      <c r="M1216" s="45"/>
      <c r="N1216" s="45"/>
      <c r="O1216" s="39">
        <f t="shared" si="830"/>
        <v>0</v>
      </c>
      <c r="P1216" s="39">
        <f t="shared" si="831"/>
        <v>0</v>
      </c>
      <c r="Q1216" s="45"/>
      <c r="R1216" s="45"/>
      <c r="S1216" s="45"/>
      <c r="T1216" s="45"/>
      <c r="U1216" s="45"/>
      <c r="V1216" s="45"/>
    </row>
    <row r="1217" spans="1:22" ht="22.5" customHeight="1">
      <c r="A1217" s="185"/>
      <c r="B1217" s="186" t="s">
        <v>699</v>
      </c>
      <c r="C1217" s="187"/>
      <c r="D1217" s="188">
        <f t="shared" ref="D1217:V1217" si="859">D10-D239</f>
        <v>-242629.84999999998</v>
      </c>
      <c r="E1217" s="188">
        <f t="shared" si="859"/>
        <v>-9570</v>
      </c>
      <c r="F1217" s="188">
        <f t="shared" si="859"/>
        <v>-32837.910000000033</v>
      </c>
      <c r="G1217" s="188">
        <f t="shared" si="859"/>
        <v>73457.81</v>
      </c>
      <c r="H1217" s="188">
        <f t="shared" si="859"/>
        <v>-810407.16999999993</v>
      </c>
      <c r="I1217" s="188">
        <f t="shared" si="859"/>
        <v>-53099</v>
      </c>
      <c r="J1217" s="188">
        <f t="shared" si="859"/>
        <v>-45019</v>
      </c>
      <c r="K1217" s="188">
        <f t="shared" si="859"/>
        <v>-53099</v>
      </c>
      <c r="L1217" s="188">
        <f t="shared" si="859"/>
        <v>0</v>
      </c>
      <c r="M1217" s="188">
        <f t="shared" si="859"/>
        <v>0</v>
      </c>
      <c r="N1217" s="188">
        <f t="shared" si="859"/>
        <v>0</v>
      </c>
      <c r="O1217" s="39">
        <f t="shared" si="830"/>
        <v>-53099</v>
      </c>
      <c r="P1217" s="39">
        <f t="shared" si="831"/>
        <v>0</v>
      </c>
      <c r="Q1217" s="188">
        <f t="shared" si="859"/>
        <v>0</v>
      </c>
      <c r="R1217" s="188">
        <f t="shared" si="859"/>
        <v>0</v>
      </c>
      <c r="S1217" s="188">
        <f t="shared" si="859"/>
        <v>0</v>
      </c>
      <c r="T1217" s="188">
        <f t="shared" si="859"/>
        <v>0</v>
      </c>
      <c r="U1217" s="188">
        <f t="shared" si="859"/>
        <v>0</v>
      </c>
      <c r="V1217" s="188">
        <f t="shared" si="859"/>
        <v>0</v>
      </c>
    </row>
    <row r="1218" spans="1:22" ht="22.5" customHeight="1">
      <c r="A1218" s="96"/>
      <c r="B1218" s="189"/>
      <c r="C1218" s="105"/>
      <c r="D1218" s="44"/>
      <c r="E1218" s="45"/>
      <c r="F1218" s="44"/>
      <c r="G1218" s="44"/>
      <c r="H1218" s="44"/>
      <c r="I1218" s="44"/>
      <c r="J1218" s="44"/>
      <c r="K1218" s="190"/>
      <c r="L1218" s="190"/>
      <c r="M1218" s="190"/>
      <c r="N1218" s="190"/>
      <c r="O1218" s="190"/>
      <c r="P1218" s="190"/>
      <c r="Q1218" s="190"/>
      <c r="R1218" s="190"/>
      <c r="S1218" s="44"/>
      <c r="T1218" s="44"/>
      <c r="U1218" s="44"/>
      <c r="V1218" s="44"/>
    </row>
    <row r="1220" spans="1:22">
      <c r="B1220" s="191" t="s">
        <v>700</v>
      </c>
      <c r="C1220" s="192"/>
      <c r="D1220" s="192"/>
      <c r="E1220" s="192"/>
      <c r="F1220" s="192"/>
      <c r="G1220" s="192"/>
      <c r="H1220" s="192"/>
      <c r="I1220" s="193">
        <f>-I1218</f>
        <v>0</v>
      </c>
      <c r="J1220" s="193">
        <f>-J1218</f>
        <v>0</v>
      </c>
    </row>
    <row r="1221" spans="1:22">
      <c r="B1221" s="194" t="s">
        <v>701</v>
      </c>
      <c r="C1221" s="195"/>
      <c r="D1221" s="195"/>
      <c r="E1221" s="195"/>
      <c r="F1221" s="195"/>
      <c r="G1221" s="195"/>
      <c r="H1221" s="196"/>
      <c r="I1221" s="197">
        <f>I1222+I1236+I1240+I1250+I1318+I1339+I1368+I1377+I1379</f>
        <v>53099</v>
      </c>
      <c r="J1221" s="198">
        <f>J1222+J1236+J1240+J1250+J1318+J1339+J1368+J1377+J1379</f>
        <v>45019</v>
      </c>
    </row>
    <row r="1222" spans="1:22" ht="14.25">
      <c r="B1222" s="199" t="s">
        <v>702</v>
      </c>
      <c r="E1222" s="200"/>
      <c r="I1222" s="201">
        <f>I1231+I1227+I1229+I1223</f>
        <v>13866</v>
      </c>
      <c r="J1222" s="202">
        <f>J1231+J1227+J1229+J1223</f>
        <v>13711</v>
      </c>
    </row>
    <row r="1223" spans="1:22" ht="14.25">
      <c r="B1223" s="203" t="s">
        <v>266</v>
      </c>
      <c r="E1223" s="204"/>
      <c r="I1223" s="205">
        <f>I1224+I1225+I1226</f>
        <v>12254</v>
      </c>
      <c r="J1223" s="206">
        <f>J1224+J1225+J1226</f>
        <v>12254</v>
      </c>
    </row>
    <row r="1224" spans="1:22" ht="45">
      <c r="B1224" s="231" t="s">
        <v>703</v>
      </c>
      <c r="E1224" s="204"/>
      <c r="I1224" s="205">
        <v>5331</v>
      </c>
      <c r="J1224" s="207">
        <v>5331</v>
      </c>
    </row>
    <row r="1225" spans="1:22" ht="30">
      <c r="B1225" s="396" t="s">
        <v>704</v>
      </c>
      <c r="E1225" s="204"/>
      <c r="I1225" s="205">
        <v>5207</v>
      </c>
      <c r="J1225" s="207">
        <v>5207</v>
      </c>
    </row>
    <row r="1226" spans="1:22" ht="30">
      <c r="B1226" s="397" t="s">
        <v>705</v>
      </c>
      <c r="E1226" s="204"/>
      <c r="I1226" s="205">
        <v>1716</v>
      </c>
      <c r="J1226" s="207">
        <v>1716</v>
      </c>
    </row>
    <row r="1227" spans="1:22" ht="28.5">
      <c r="B1227" s="208" t="s">
        <v>706</v>
      </c>
      <c r="I1227" s="209">
        <f t="shared" ref="I1227:J1227" si="860">I1228</f>
        <v>1000</v>
      </c>
      <c r="J1227" s="210">
        <f t="shared" si="860"/>
        <v>1000</v>
      </c>
    </row>
    <row r="1228" spans="1:22" ht="30">
      <c r="B1228" s="211" t="s">
        <v>707</v>
      </c>
      <c r="I1228" s="212">
        <v>1000</v>
      </c>
      <c r="J1228" s="213">
        <v>1000</v>
      </c>
    </row>
    <row r="1229" spans="1:22" ht="14.25">
      <c r="B1229" s="214" t="s">
        <v>683</v>
      </c>
      <c r="I1229" s="215">
        <f t="shared" ref="I1229:J1229" si="861">I1230</f>
        <v>200</v>
      </c>
      <c r="J1229" s="216">
        <f t="shared" si="861"/>
        <v>200</v>
      </c>
    </row>
    <row r="1230" spans="1:22" ht="108.75" customHeight="1">
      <c r="B1230" s="217" t="s">
        <v>708</v>
      </c>
      <c r="I1230" s="218">
        <v>200</v>
      </c>
      <c r="J1230" s="219">
        <v>200</v>
      </c>
    </row>
    <row r="1231" spans="1:22" ht="14.25">
      <c r="B1231" s="220" t="s">
        <v>268</v>
      </c>
      <c r="I1231" s="209">
        <f>SUM(I1232:I1235)</f>
        <v>412</v>
      </c>
      <c r="J1231" s="210">
        <f t="shared" ref="J1231" si="862">SUM(J1232:J1233)</f>
        <v>257</v>
      </c>
    </row>
    <row r="1232" spans="1:22" ht="30">
      <c r="B1232" s="221" t="s">
        <v>857</v>
      </c>
      <c r="C1232" s="222"/>
      <c r="D1232" s="165"/>
      <c r="E1232" s="165"/>
      <c r="F1232" s="165"/>
      <c r="G1232" s="165"/>
      <c r="H1232" s="165"/>
      <c r="I1232" s="212">
        <f>1100-850</f>
        <v>250</v>
      </c>
      <c r="J1232" s="213">
        <f>1100-850</f>
        <v>250</v>
      </c>
    </row>
    <row r="1233" spans="2:10" ht="15">
      <c r="B1233" s="223" t="s">
        <v>709</v>
      </c>
      <c r="C1233" s="222"/>
      <c r="D1233" s="165"/>
      <c r="E1233" s="165"/>
      <c r="F1233" s="165"/>
      <c r="G1233" s="165"/>
      <c r="H1233" s="165"/>
      <c r="I1233" s="212">
        <v>7</v>
      </c>
      <c r="J1233" s="213">
        <v>7</v>
      </c>
    </row>
    <row r="1234" spans="2:10" ht="15">
      <c r="B1234" s="223" t="s">
        <v>710</v>
      </c>
      <c r="C1234" s="222"/>
      <c r="D1234" s="165"/>
      <c r="E1234" s="165"/>
      <c r="F1234" s="165"/>
      <c r="G1234" s="165"/>
      <c r="H1234" s="165"/>
      <c r="I1234" s="212">
        <v>5</v>
      </c>
      <c r="J1234" s="213"/>
    </row>
    <row r="1235" spans="2:10" ht="45">
      <c r="B1235" s="224" t="s">
        <v>711</v>
      </c>
      <c r="C1235" s="222"/>
      <c r="D1235" s="165"/>
      <c r="E1235" s="165"/>
      <c r="F1235" s="165"/>
      <c r="G1235" s="165"/>
      <c r="H1235" s="165"/>
      <c r="I1235" s="212">
        <v>150</v>
      </c>
      <c r="J1235" s="213"/>
    </row>
    <row r="1236" spans="2:10" ht="14.25">
      <c r="B1236" s="199" t="s">
        <v>712</v>
      </c>
      <c r="I1236" s="201">
        <f t="shared" ref="I1236:J1237" si="863">I1237</f>
        <v>0</v>
      </c>
      <c r="J1236" s="202">
        <f t="shared" si="863"/>
        <v>0</v>
      </c>
    </row>
    <row r="1237" spans="2:10" ht="14.25">
      <c r="B1237" s="199" t="s">
        <v>713</v>
      </c>
      <c r="I1237" s="225">
        <f t="shared" si="863"/>
        <v>0</v>
      </c>
      <c r="J1237" s="226">
        <f t="shared" si="863"/>
        <v>0</v>
      </c>
    </row>
    <row r="1238" spans="2:10" ht="14.25">
      <c r="B1238" s="199" t="s">
        <v>268</v>
      </c>
      <c r="I1238" s="225">
        <f t="shared" ref="I1238:J1238" si="864">SUM(I1239:I1239)</f>
        <v>0</v>
      </c>
      <c r="J1238" s="226">
        <f t="shared" si="864"/>
        <v>0</v>
      </c>
    </row>
    <row r="1239" spans="2:10" ht="15.75">
      <c r="B1239" s="227" t="s">
        <v>714</v>
      </c>
      <c r="I1239" s="228">
        <f>100-100</f>
        <v>0</v>
      </c>
      <c r="J1239" s="229">
        <f>100-100</f>
        <v>0</v>
      </c>
    </row>
    <row r="1240" spans="2:10" ht="28.5">
      <c r="B1240" s="230" t="s">
        <v>715</v>
      </c>
      <c r="I1240" s="201">
        <f t="shared" ref="I1240:J1241" si="865">I1241</f>
        <v>403</v>
      </c>
      <c r="J1240" s="202">
        <f t="shared" si="865"/>
        <v>403</v>
      </c>
    </row>
    <row r="1241" spans="2:10" ht="28.5">
      <c r="B1241" s="230" t="s">
        <v>716</v>
      </c>
      <c r="I1241" s="225">
        <f t="shared" si="865"/>
        <v>403</v>
      </c>
      <c r="J1241" s="226">
        <f t="shared" si="865"/>
        <v>403</v>
      </c>
    </row>
    <row r="1242" spans="2:10" ht="14.25">
      <c r="B1242" s="199" t="s">
        <v>268</v>
      </c>
      <c r="I1242" s="225">
        <f t="shared" ref="I1242:J1242" si="866">SUM(I1243:I1249)</f>
        <v>403</v>
      </c>
      <c r="J1242" s="226">
        <f t="shared" si="866"/>
        <v>403</v>
      </c>
    </row>
    <row r="1243" spans="2:10" ht="15">
      <c r="B1243" s="231" t="s">
        <v>717</v>
      </c>
      <c r="I1243" s="232">
        <v>350</v>
      </c>
      <c r="J1243" s="233">
        <v>350</v>
      </c>
    </row>
    <row r="1244" spans="2:10" ht="15" hidden="1">
      <c r="B1244" s="234" t="s">
        <v>718</v>
      </c>
      <c r="I1244" s="228">
        <f>72-72</f>
        <v>0</v>
      </c>
      <c r="J1244" s="229">
        <f>72-72</f>
        <v>0</v>
      </c>
    </row>
    <row r="1245" spans="2:10" ht="15" hidden="1">
      <c r="B1245" s="235" t="s">
        <v>719</v>
      </c>
      <c r="I1245" s="228">
        <f>40-40</f>
        <v>0</v>
      </c>
      <c r="J1245" s="229">
        <f>40-40</f>
        <v>0</v>
      </c>
    </row>
    <row r="1246" spans="2:10" ht="15.75" hidden="1">
      <c r="B1246" s="236" t="s">
        <v>720</v>
      </c>
      <c r="I1246" s="228">
        <f>30-30</f>
        <v>0</v>
      </c>
      <c r="J1246" s="229">
        <f>30-30</f>
        <v>0</v>
      </c>
    </row>
    <row r="1247" spans="2:10" ht="30">
      <c r="B1247" s="231" t="s">
        <v>721</v>
      </c>
      <c r="I1247" s="232">
        <v>30</v>
      </c>
      <c r="J1247" s="233">
        <v>40</v>
      </c>
    </row>
    <row r="1248" spans="2:10" ht="30.75" customHeight="1">
      <c r="B1248" s="231" t="s">
        <v>722</v>
      </c>
      <c r="I1248" s="232">
        <v>10</v>
      </c>
      <c r="J1248" s="233"/>
    </row>
    <row r="1249" spans="2:10" ht="20.25" customHeight="1">
      <c r="B1249" s="237" t="s">
        <v>723</v>
      </c>
      <c r="I1249" s="232">
        <v>13</v>
      </c>
      <c r="J1249" s="233">
        <v>13</v>
      </c>
    </row>
    <row r="1250" spans="2:10" ht="14.25">
      <c r="B1250" s="199" t="s">
        <v>724</v>
      </c>
      <c r="I1250" s="201">
        <f t="shared" ref="I1250:J1250" si="867">I1254+I1253</f>
        <v>2063</v>
      </c>
      <c r="J1250" s="202">
        <f t="shared" si="867"/>
        <v>2063</v>
      </c>
    </row>
    <row r="1251" spans="2:10" ht="14.25">
      <c r="B1251" s="42" t="s">
        <v>400</v>
      </c>
      <c r="I1251" s="201">
        <f>I1253+I1254</f>
        <v>2063</v>
      </c>
      <c r="J1251" s="202"/>
    </row>
    <row r="1252" spans="2:10" ht="14.25">
      <c r="B1252" s="199"/>
      <c r="I1252" s="201"/>
      <c r="J1252" s="202"/>
    </row>
    <row r="1253" spans="2:10" ht="14.25">
      <c r="B1253" s="203" t="s">
        <v>268</v>
      </c>
      <c r="I1253" s="225">
        <f>I1256+I1268+I1288+I1282+I1306+I1296+I1275+I1301</f>
        <v>1991</v>
      </c>
      <c r="J1253" s="226">
        <f>J1256+J1268+J1288+J1282+J1306+J1296+J1275+J1301</f>
        <v>1991</v>
      </c>
    </row>
    <row r="1254" spans="2:10" ht="14.25">
      <c r="B1254" s="203" t="s">
        <v>266</v>
      </c>
      <c r="I1254" s="225">
        <f>I1279+I1304</f>
        <v>72</v>
      </c>
      <c r="J1254" s="226">
        <f>J1279+J1304</f>
        <v>72</v>
      </c>
    </row>
    <row r="1255" spans="2:10" ht="14.25">
      <c r="B1255" s="238" t="s">
        <v>473</v>
      </c>
      <c r="I1255" s="209">
        <f t="shared" ref="I1255:J1255" si="868">I1256</f>
        <v>311</v>
      </c>
      <c r="J1255" s="239">
        <f t="shared" si="868"/>
        <v>311</v>
      </c>
    </row>
    <row r="1256" spans="2:10" ht="14.25">
      <c r="B1256" s="240" t="s">
        <v>268</v>
      </c>
      <c r="I1256" s="209">
        <f>SUM(I1257:I1266)</f>
        <v>311</v>
      </c>
      <c r="J1256" s="239">
        <f>SUM(J1257:J1266)</f>
        <v>311</v>
      </c>
    </row>
    <row r="1257" spans="2:10" ht="30" hidden="1">
      <c r="B1257" s="241" t="s">
        <v>725</v>
      </c>
      <c r="I1257" s="242">
        <f>5000-5000</f>
        <v>0</v>
      </c>
      <c r="J1257" s="243">
        <f>5000-5000</f>
        <v>0</v>
      </c>
    </row>
    <row r="1258" spans="2:10" ht="15" hidden="1">
      <c r="B1258" s="241" t="s">
        <v>726</v>
      </c>
      <c r="I1258" s="244">
        <f>267-267</f>
        <v>0</v>
      </c>
      <c r="J1258" s="245">
        <f>267-267</f>
        <v>0</v>
      </c>
    </row>
    <row r="1259" spans="2:10" ht="15" hidden="1">
      <c r="B1259" s="246" t="s">
        <v>727</v>
      </c>
      <c r="I1259" s="212">
        <f>300-300</f>
        <v>0</v>
      </c>
      <c r="J1259" s="247">
        <f>300-300</f>
        <v>0</v>
      </c>
    </row>
    <row r="1260" spans="2:10" ht="30">
      <c r="B1260" s="246" t="s">
        <v>728</v>
      </c>
      <c r="I1260" s="212">
        <f>250-185</f>
        <v>65</v>
      </c>
      <c r="J1260" s="247">
        <f>250-185</f>
        <v>65</v>
      </c>
    </row>
    <row r="1261" spans="2:10" ht="15">
      <c r="B1261" s="248" t="s">
        <v>729</v>
      </c>
      <c r="I1261" s="212">
        <v>10</v>
      </c>
      <c r="J1261" s="247">
        <v>10</v>
      </c>
    </row>
    <row r="1262" spans="2:10" ht="30">
      <c r="B1262" s="249" t="s">
        <v>730</v>
      </c>
      <c r="I1262" s="212">
        <v>3</v>
      </c>
      <c r="J1262" s="247">
        <v>3</v>
      </c>
    </row>
    <row r="1263" spans="2:10" ht="30">
      <c r="B1263" s="250" t="s">
        <v>731</v>
      </c>
      <c r="I1263" s="212">
        <v>150</v>
      </c>
      <c r="J1263" s="247">
        <v>150</v>
      </c>
    </row>
    <row r="1264" spans="2:10" ht="30">
      <c r="B1264" s="250" t="s">
        <v>732</v>
      </c>
      <c r="C1264" s="222"/>
      <c r="D1264" s="165"/>
      <c r="E1264" s="165"/>
      <c r="F1264" s="165"/>
      <c r="G1264" s="165"/>
      <c r="H1264" s="165"/>
      <c r="I1264" s="212">
        <v>48</v>
      </c>
      <c r="J1264" s="213">
        <v>48</v>
      </c>
    </row>
    <row r="1265" spans="2:10" ht="30">
      <c r="B1265" s="250" t="s">
        <v>733</v>
      </c>
      <c r="C1265" s="222"/>
      <c r="D1265" s="165"/>
      <c r="E1265" s="165"/>
      <c r="F1265" s="165"/>
      <c r="G1265" s="165"/>
      <c r="H1265" s="165"/>
      <c r="I1265" s="212">
        <v>15</v>
      </c>
      <c r="J1265" s="213">
        <v>15</v>
      </c>
    </row>
    <row r="1266" spans="2:10" ht="15">
      <c r="B1266" s="250" t="s">
        <v>734</v>
      </c>
      <c r="C1266" s="222"/>
      <c r="D1266" s="165"/>
      <c r="E1266" s="165"/>
      <c r="F1266" s="165"/>
      <c r="G1266" s="165"/>
      <c r="H1266" s="165"/>
      <c r="I1266" s="212">
        <v>20</v>
      </c>
      <c r="J1266" s="213">
        <v>20</v>
      </c>
    </row>
    <row r="1267" spans="2:10" ht="14.25">
      <c r="B1267" s="199" t="s">
        <v>476</v>
      </c>
      <c r="I1267" s="225">
        <f t="shared" ref="I1267:J1267" si="869">I1268</f>
        <v>642</v>
      </c>
      <c r="J1267" s="226">
        <f t="shared" si="869"/>
        <v>642</v>
      </c>
    </row>
    <row r="1268" spans="2:10" ht="14.25">
      <c r="B1268" s="251" t="s">
        <v>268</v>
      </c>
      <c r="I1268" s="205">
        <f t="shared" ref="I1268:J1268" si="870">SUM(I1269:I1273)</f>
        <v>642</v>
      </c>
      <c r="J1268" s="206">
        <f t="shared" si="870"/>
        <v>642</v>
      </c>
    </row>
    <row r="1269" spans="2:10" ht="30">
      <c r="B1269" s="231" t="s">
        <v>735</v>
      </c>
      <c r="I1269" s="252">
        <v>240</v>
      </c>
      <c r="J1269" s="253">
        <v>240</v>
      </c>
    </row>
    <row r="1270" spans="2:10" ht="30" hidden="1">
      <c r="B1270" s="231" t="s">
        <v>736</v>
      </c>
      <c r="I1270" s="254"/>
      <c r="J1270" s="255"/>
    </row>
    <row r="1271" spans="2:10" ht="30" hidden="1">
      <c r="B1271" s="231" t="s">
        <v>737</v>
      </c>
      <c r="I1271" s="254"/>
      <c r="J1271" s="255"/>
    </row>
    <row r="1272" spans="2:10" ht="14.25" customHeight="1">
      <c r="B1272" s="231" t="s">
        <v>738</v>
      </c>
      <c r="I1272" s="232">
        <v>402</v>
      </c>
      <c r="J1272" s="233">
        <v>402</v>
      </c>
    </row>
    <row r="1273" spans="2:10" ht="30" hidden="1">
      <c r="B1273" s="234" t="s">
        <v>739</v>
      </c>
      <c r="I1273" s="228">
        <f>44-44</f>
        <v>0</v>
      </c>
      <c r="J1273" s="229">
        <f>44-44</f>
        <v>0</v>
      </c>
    </row>
    <row r="1274" spans="2:10" ht="14.25" hidden="1">
      <c r="B1274" s="256" t="s">
        <v>740</v>
      </c>
      <c r="I1274" s="225">
        <f t="shared" ref="I1274:J1274" si="871">I1275</f>
        <v>0</v>
      </c>
      <c r="J1274" s="226">
        <f t="shared" si="871"/>
        <v>0</v>
      </c>
    </row>
    <row r="1275" spans="2:10" ht="14.25" hidden="1">
      <c r="B1275" s="251" t="s">
        <v>268</v>
      </c>
      <c r="I1275" s="257">
        <f t="shared" ref="I1275:J1275" si="872">SUM(I1276:I1277)</f>
        <v>0</v>
      </c>
      <c r="J1275" s="258">
        <f t="shared" si="872"/>
        <v>0</v>
      </c>
    </row>
    <row r="1276" spans="2:10" ht="15" hidden="1">
      <c r="B1276" s="259" t="s">
        <v>741</v>
      </c>
      <c r="I1276" s="260">
        <f>50-50</f>
        <v>0</v>
      </c>
      <c r="J1276" s="261">
        <f>50-50</f>
        <v>0</v>
      </c>
    </row>
    <row r="1277" spans="2:10" ht="15" hidden="1">
      <c r="B1277" s="259" t="s">
        <v>742</v>
      </c>
      <c r="I1277" s="260">
        <f>50-50</f>
        <v>0</v>
      </c>
      <c r="J1277" s="261">
        <f>50-50</f>
        <v>0</v>
      </c>
    </row>
    <row r="1278" spans="2:10" ht="14.25">
      <c r="B1278" s="256" t="s">
        <v>743</v>
      </c>
      <c r="I1278" s="225">
        <f t="shared" ref="I1278:J1278" si="873">I1282+I1279</f>
        <v>192</v>
      </c>
      <c r="J1278" s="226">
        <f t="shared" si="873"/>
        <v>192</v>
      </c>
    </row>
    <row r="1279" spans="2:10" ht="0.75" customHeight="1">
      <c r="B1279" s="42" t="s">
        <v>400</v>
      </c>
      <c r="I1279" s="262">
        <f t="shared" ref="I1279:J1279" si="874">I1281+I1280</f>
        <v>72</v>
      </c>
      <c r="J1279" s="263">
        <f t="shared" si="874"/>
        <v>72</v>
      </c>
    </row>
    <row r="1280" spans="2:10" ht="3" hidden="1" customHeight="1">
      <c r="B1280" s="264" t="s">
        <v>744</v>
      </c>
      <c r="I1280" s="265"/>
      <c r="J1280" s="266"/>
    </row>
    <row r="1281" spans="2:10" ht="60">
      <c r="B1281" s="267" t="s">
        <v>745</v>
      </c>
      <c r="I1281" s="252">
        <v>72</v>
      </c>
      <c r="J1281" s="253">
        <v>72</v>
      </c>
    </row>
    <row r="1282" spans="2:10" ht="0.75" customHeight="1">
      <c r="B1282" s="251" t="s">
        <v>268</v>
      </c>
      <c r="I1282" s="268">
        <f t="shared" ref="I1282:J1282" si="875">SUM(I1283:I1286)</f>
        <v>120</v>
      </c>
      <c r="J1282" s="269">
        <f t="shared" si="875"/>
        <v>120</v>
      </c>
    </row>
    <row r="1283" spans="2:10" ht="30">
      <c r="B1283" s="267" t="s">
        <v>746</v>
      </c>
      <c r="I1283" s="270">
        <v>12</v>
      </c>
      <c r="J1283" s="271">
        <v>12</v>
      </c>
    </row>
    <row r="1284" spans="2:10" ht="15">
      <c r="B1284" s="267" t="s">
        <v>747</v>
      </c>
      <c r="I1284" s="270">
        <v>84</v>
      </c>
      <c r="J1284" s="271">
        <v>84</v>
      </c>
    </row>
    <row r="1285" spans="2:10" ht="29.25" customHeight="1">
      <c r="B1285" s="267" t="s">
        <v>748</v>
      </c>
      <c r="I1285" s="270">
        <v>24</v>
      </c>
      <c r="J1285" s="271">
        <v>24</v>
      </c>
    </row>
    <row r="1286" spans="2:10" hidden="1">
      <c r="B1286" s="272" t="s">
        <v>749</v>
      </c>
      <c r="I1286" s="272"/>
      <c r="J1286" s="273"/>
    </row>
    <row r="1287" spans="2:10" ht="28.5">
      <c r="B1287" s="274" t="s">
        <v>750</v>
      </c>
      <c r="I1287" s="225">
        <f>I1288</f>
        <v>6</v>
      </c>
      <c r="J1287" s="226">
        <f>J1288</f>
        <v>6</v>
      </c>
    </row>
    <row r="1288" spans="2:10" ht="0.75" customHeight="1">
      <c r="B1288" s="251" t="s">
        <v>268</v>
      </c>
      <c r="I1288" s="275">
        <f t="shared" ref="I1288:J1288" si="876">SUM(I1289:I1294)</f>
        <v>6</v>
      </c>
      <c r="J1288" s="276">
        <f t="shared" si="876"/>
        <v>6</v>
      </c>
    </row>
    <row r="1289" spans="2:10" ht="0.75" customHeight="1">
      <c r="B1289" s="277" t="s">
        <v>751</v>
      </c>
      <c r="I1289" s="223"/>
      <c r="J1289" s="278"/>
    </row>
    <row r="1290" spans="2:10" ht="15.75" hidden="1">
      <c r="B1290" s="277" t="s">
        <v>752</v>
      </c>
      <c r="I1290" s="223"/>
      <c r="J1290" s="278"/>
    </row>
    <row r="1291" spans="2:10" ht="15.75" hidden="1">
      <c r="B1291" s="279" t="s">
        <v>753</v>
      </c>
      <c r="I1291" s="223"/>
      <c r="J1291" s="278"/>
    </row>
    <row r="1292" spans="2:10" ht="15.75">
      <c r="B1292" s="277" t="s">
        <v>754</v>
      </c>
      <c r="I1292" s="223">
        <v>6</v>
      </c>
      <c r="J1292" s="278">
        <v>6</v>
      </c>
    </row>
    <row r="1293" spans="2:10" ht="0.75" customHeight="1">
      <c r="B1293" s="280" t="s">
        <v>755</v>
      </c>
      <c r="I1293" s="223"/>
      <c r="J1293" s="278"/>
    </row>
    <row r="1294" spans="2:10" ht="0.75" customHeight="1">
      <c r="B1294" s="281" t="s">
        <v>756</v>
      </c>
      <c r="I1294" s="282">
        <f>32-32</f>
        <v>0</v>
      </c>
      <c r="J1294" s="283">
        <f>32-32</f>
        <v>0</v>
      </c>
    </row>
    <row r="1295" spans="2:10" ht="13.5" customHeight="1">
      <c r="B1295" s="199" t="s">
        <v>757</v>
      </c>
      <c r="I1295" s="284">
        <f t="shared" ref="I1295:J1295" si="877">I1296</f>
        <v>186</v>
      </c>
      <c r="J1295" s="285">
        <f t="shared" si="877"/>
        <v>186</v>
      </c>
    </row>
    <row r="1296" spans="2:10" ht="14.25" hidden="1">
      <c r="B1296" s="251" t="s">
        <v>268</v>
      </c>
      <c r="I1296" s="257">
        <f t="shared" ref="I1296:J1296" si="878">SUM(I1297:I1299)</f>
        <v>186</v>
      </c>
      <c r="J1296" s="258">
        <f t="shared" si="878"/>
        <v>186</v>
      </c>
    </row>
    <row r="1297" spans="2:10" ht="15">
      <c r="B1297" s="286" t="s">
        <v>758</v>
      </c>
      <c r="I1297" s="287">
        <v>19</v>
      </c>
      <c r="J1297" s="288">
        <v>19</v>
      </c>
    </row>
    <row r="1298" spans="2:10" ht="1.5" hidden="1" customHeight="1">
      <c r="B1298" s="289" t="s">
        <v>759</v>
      </c>
      <c r="I1298" s="287"/>
      <c r="J1298" s="288"/>
    </row>
    <row r="1299" spans="2:10" ht="30">
      <c r="B1299" s="286" t="s">
        <v>760</v>
      </c>
      <c r="I1299" s="287">
        <f>175-8</f>
        <v>167</v>
      </c>
      <c r="J1299" s="288">
        <f>175-8</f>
        <v>167</v>
      </c>
    </row>
    <row r="1300" spans="2:10" ht="15">
      <c r="B1300" s="230" t="s">
        <v>761</v>
      </c>
      <c r="I1300" s="290">
        <f>I1301</f>
        <v>150</v>
      </c>
      <c r="J1300" s="291">
        <f>J1301</f>
        <v>150</v>
      </c>
    </row>
    <row r="1301" spans="2:10" ht="15" hidden="1">
      <c r="B1301" s="251" t="s">
        <v>268</v>
      </c>
      <c r="I1301" s="290">
        <f>I1302</f>
        <v>150</v>
      </c>
      <c r="J1301" s="291">
        <f>J1302</f>
        <v>150</v>
      </c>
    </row>
    <row r="1302" spans="2:10" ht="15">
      <c r="B1302" s="286" t="s">
        <v>762</v>
      </c>
      <c r="C1302" s="222"/>
      <c r="D1302" s="165"/>
      <c r="E1302" s="165"/>
      <c r="F1302" s="165"/>
      <c r="G1302" s="165"/>
      <c r="H1302" s="165"/>
      <c r="I1302" s="287">
        <v>150</v>
      </c>
      <c r="J1302" s="292">
        <v>150</v>
      </c>
    </row>
    <row r="1303" spans="2:10" ht="28.5">
      <c r="B1303" s="274" t="s">
        <v>479</v>
      </c>
      <c r="I1303" s="284">
        <f t="shared" ref="I1303:J1303" si="879">I1306</f>
        <v>576</v>
      </c>
      <c r="J1303" s="285">
        <f t="shared" si="879"/>
        <v>576</v>
      </c>
    </row>
    <row r="1304" spans="2:10" ht="0.75" customHeight="1">
      <c r="B1304" s="293" t="s">
        <v>266</v>
      </c>
      <c r="I1304" s="262">
        <f t="shared" ref="I1304:J1304" si="880">I1305</f>
        <v>0</v>
      </c>
      <c r="J1304" s="263">
        <f t="shared" si="880"/>
        <v>0</v>
      </c>
    </row>
    <row r="1305" spans="2:10" ht="45" hidden="1">
      <c r="B1305" s="250" t="s">
        <v>763</v>
      </c>
      <c r="I1305" s="294"/>
      <c r="J1305" s="295"/>
    </row>
    <row r="1306" spans="2:10" ht="14.25" hidden="1">
      <c r="B1306" s="240" t="s">
        <v>268</v>
      </c>
      <c r="I1306" s="275">
        <f t="shared" ref="I1306:J1306" si="881">SUM(I1307:I1317)</f>
        <v>576</v>
      </c>
      <c r="J1306" s="276">
        <f t="shared" si="881"/>
        <v>576</v>
      </c>
    </row>
    <row r="1307" spans="2:10" ht="15">
      <c r="B1307" s="296" t="s">
        <v>764</v>
      </c>
      <c r="I1307" s="287">
        <v>5</v>
      </c>
      <c r="J1307" s="288">
        <v>5</v>
      </c>
    </row>
    <row r="1308" spans="2:10" ht="15">
      <c r="B1308" s="296" t="s">
        <v>765</v>
      </c>
      <c r="I1308" s="287">
        <v>53</v>
      </c>
      <c r="J1308" s="288">
        <v>53</v>
      </c>
    </row>
    <row r="1309" spans="2:10" ht="15">
      <c r="B1309" s="296" t="s">
        <v>766</v>
      </c>
      <c r="I1309" s="287">
        <v>80</v>
      </c>
      <c r="J1309" s="288">
        <v>80</v>
      </c>
    </row>
    <row r="1310" spans="2:10" ht="15">
      <c r="B1310" s="296" t="s">
        <v>767</v>
      </c>
      <c r="I1310" s="287">
        <v>62</v>
      </c>
      <c r="J1310" s="288">
        <v>62</v>
      </c>
    </row>
    <row r="1311" spans="2:10" ht="0.75" customHeight="1">
      <c r="B1311" s="296" t="s">
        <v>768</v>
      </c>
      <c r="I1311" s="287"/>
      <c r="J1311" s="288"/>
    </row>
    <row r="1312" spans="2:10" ht="15" hidden="1">
      <c r="B1312" s="296" t="s">
        <v>769</v>
      </c>
      <c r="I1312" s="287"/>
      <c r="J1312" s="288"/>
    </row>
    <row r="1313" spans="2:10" ht="15" hidden="1">
      <c r="B1313" s="296" t="s">
        <v>770</v>
      </c>
      <c r="I1313" s="287"/>
      <c r="J1313" s="288"/>
    </row>
    <row r="1314" spans="2:10" ht="15">
      <c r="B1314" s="296" t="s">
        <v>771</v>
      </c>
      <c r="I1314" s="287">
        <v>216</v>
      </c>
      <c r="J1314" s="288">
        <v>216</v>
      </c>
    </row>
    <row r="1315" spans="2:10" ht="15">
      <c r="B1315" s="297" t="s">
        <v>770</v>
      </c>
      <c r="C1315" s="222"/>
      <c r="D1315" s="165"/>
      <c r="E1315" s="165"/>
      <c r="F1315" s="165"/>
      <c r="G1315" s="165"/>
      <c r="H1315" s="165"/>
      <c r="I1315" s="287">
        <v>45</v>
      </c>
      <c r="J1315" s="292">
        <v>45</v>
      </c>
    </row>
    <row r="1316" spans="2:10" ht="15">
      <c r="B1316" s="297" t="s">
        <v>772</v>
      </c>
      <c r="C1316" s="222"/>
      <c r="D1316" s="165"/>
      <c r="E1316" s="165"/>
      <c r="F1316" s="165"/>
      <c r="G1316" s="165"/>
      <c r="H1316" s="165"/>
      <c r="I1316" s="287">
        <v>115</v>
      </c>
      <c r="J1316" s="292">
        <v>115</v>
      </c>
    </row>
    <row r="1317" spans="2:10" ht="0.75" customHeight="1">
      <c r="B1317" s="297" t="s">
        <v>772</v>
      </c>
      <c r="I1317" s="287"/>
      <c r="J1317" s="288"/>
    </row>
    <row r="1318" spans="2:10" ht="14.25">
      <c r="B1318" s="230" t="s">
        <v>773</v>
      </c>
      <c r="I1318" s="201">
        <f t="shared" ref="I1318:J1318" si="882">I1319+I1320</f>
        <v>25</v>
      </c>
      <c r="J1318" s="202">
        <f t="shared" si="882"/>
        <v>25</v>
      </c>
    </row>
    <row r="1319" spans="2:10" ht="14.25">
      <c r="B1319" s="199" t="s">
        <v>268</v>
      </c>
      <c r="I1319" s="225">
        <f>I1327+I1324+I1330+I1333</f>
        <v>25</v>
      </c>
      <c r="J1319" s="226">
        <f>J1327+J1324+J1330+J1333</f>
        <v>25</v>
      </c>
    </row>
    <row r="1320" spans="2:10" ht="14.25" hidden="1">
      <c r="B1320" s="298" t="s">
        <v>266</v>
      </c>
      <c r="I1320" s="225">
        <f t="shared" ref="I1320:J1320" si="883">I1322</f>
        <v>0</v>
      </c>
      <c r="J1320" s="226">
        <f t="shared" si="883"/>
        <v>0</v>
      </c>
    </row>
    <row r="1321" spans="2:10" ht="28.5" hidden="1">
      <c r="B1321" s="299" t="s">
        <v>774</v>
      </c>
      <c r="I1321" s="225">
        <f t="shared" ref="I1321:J1321" si="884">I1322+I1324</f>
        <v>0</v>
      </c>
      <c r="J1321" s="226">
        <f t="shared" si="884"/>
        <v>0</v>
      </c>
    </row>
    <row r="1322" spans="2:10" ht="14.25" hidden="1">
      <c r="B1322" s="300" t="s">
        <v>266</v>
      </c>
      <c r="I1322" s="301">
        <f>I1323</f>
        <v>0</v>
      </c>
      <c r="J1322" s="302">
        <f>J1323</f>
        <v>0</v>
      </c>
    </row>
    <row r="1323" spans="2:10" ht="15" hidden="1">
      <c r="B1323" s="303" t="s">
        <v>775</v>
      </c>
      <c r="I1323" s="304">
        <f>80-80</f>
        <v>0</v>
      </c>
      <c r="J1323" s="305">
        <f>80-80</f>
        <v>0</v>
      </c>
    </row>
    <row r="1324" spans="2:10" ht="14.25" hidden="1">
      <c r="B1324" s="240" t="s">
        <v>268</v>
      </c>
      <c r="I1324" s="205">
        <f t="shared" ref="I1324:J1324" si="885">SUM(I1325:I1325)</f>
        <v>0</v>
      </c>
      <c r="J1324" s="206">
        <f t="shared" si="885"/>
        <v>0</v>
      </c>
    </row>
    <row r="1325" spans="2:10" ht="60" hidden="1">
      <c r="B1325" s="306" t="s">
        <v>776</v>
      </c>
      <c r="I1325" s="307">
        <f>157-157</f>
        <v>0</v>
      </c>
      <c r="J1325" s="308">
        <f>157-157</f>
        <v>0</v>
      </c>
    </row>
    <row r="1326" spans="2:10" ht="14.25" hidden="1">
      <c r="B1326" s="199" t="s">
        <v>489</v>
      </c>
      <c r="I1326" s="225">
        <f t="shared" ref="I1326:J1326" si="886">I1327</f>
        <v>0</v>
      </c>
      <c r="J1326" s="226">
        <f t="shared" si="886"/>
        <v>0</v>
      </c>
    </row>
    <row r="1327" spans="2:10" ht="14.25" hidden="1">
      <c r="B1327" s="251" t="s">
        <v>268</v>
      </c>
      <c r="I1327" s="205">
        <f>SUM(I1328:I1329)</f>
        <v>0</v>
      </c>
      <c r="J1327" s="206">
        <f>SUM(J1328:J1329)</f>
        <v>0</v>
      </c>
    </row>
    <row r="1328" spans="2:10" ht="30" hidden="1">
      <c r="B1328" s="309" t="s">
        <v>777</v>
      </c>
      <c r="I1328" s="310">
        <f>418-418</f>
        <v>0</v>
      </c>
      <c r="J1328" s="311">
        <f>418-418</f>
        <v>0</v>
      </c>
    </row>
    <row r="1329" spans="2:10" ht="45" hidden="1">
      <c r="B1329" s="309" t="s">
        <v>778</v>
      </c>
      <c r="I1329" s="310">
        <f>135-135</f>
        <v>0</v>
      </c>
      <c r="J1329" s="311">
        <f>135-135</f>
        <v>0</v>
      </c>
    </row>
    <row r="1330" spans="2:10" ht="28.5">
      <c r="B1330" s="312" t="s">
        <v>512</v>
      </c>
      <c r="I1330" s="225">
        <f t="shared" ref="I1330:J1330" si="887">I1331</f>
        <v>25</v>
      </c>
      <c r="J1330" s="226">
        <f t="shared" si="887"/>
        <v>25</v>
      </c>
    </row>
    <row r="1331" spans="2:10" ht="14.25">
      <c r="B1331" s="251" t="s">
        <v>268</v>
      </c>
      <c r="I1331" s="313">
        <f t="shared" ref="I1331:J1331" si="888">SUM(I1332:I1332)</f>
        <v>25</v>
      </c>
      <c r="J1331" s="314">
        <f t="shared" si="888"/>
        <v>25</v>
      </c>
    </row>
    <row r="1332" spans="2:10" ht="14.25" customHeight="1">
      <c r="B1332" s="233" t="s">
        <v>779</v>
      </c>
      <c r="I1332" s="232">
        <v>25</v>
      </c>
      <c r="J1332" s="233">
        <v>25</v>
      </c>
    </row>
    <row r="1333" spans="2:10" ht="28.5" hidden="1">
      <c r="B1333" s="312" t="s">
        <v>499</v>
      </c>
      <c r="I1333" s="225">
        <f t="shared" ref="I1333:J1333" si="889">I1334</f>
        <v>0</v>
      </c>
      <c r="J1333" s="226">
        <f t="shared" si="889"/>
        <v>0</v>
      </c>
    </row>
    <row r="1334" spans="2:10" ht="14.25" hidden="1">
      <c r="B1334" s="315" t="s">
        <v>268</v>
      </c>
      <c r="I1334" s="313">
        <f t="shared" ref="I1334:J1334" si="890">SUM(I1335:I1338)</f>
        <v>0</v>
      </c>
      <c r="J1334" s="314">
        <f t="shared" si="890"/>
        <v>0</v>
      </c>
    </row>
    <row r="1335" spans="2:10" ht="15" hidden="1">
      <c r="B1335" s="316" t="s">
        <v>780</v>
      </c>
      <c r="I1335" s="228">
        <f>16-16</f>
        <v>0</v>
      </c>
      <c r="J1335" s="229">
        <f>16-16</f>
        <v>0</v>
      </c>
    </row>
    <row r="1336" spans="2:10" ht="15" hidden="1">
      <c r="B1336" s="316" t="s">
        <v>781</v>
      </c>
      <c r="I1336" s="228">
        <f>15-15</f>
        <v>0</v>
      </c>
      <c r="J1336" s="229">
        <f>15-15</f>
        <v>0</v>
      </c>
    </row>
    <row r="1337" spans="2:10" ht="15" hidden="1">
      <c r="B1337" s="316" t="s">
        <v>782</v>
      </c>
      <c r="I1337" s="228">
        <f>20-20</f>
        <v>0</v>
      </c>
      <c r="J1337" s="229">
        <f>20-20</f>
        <v>0</v>
      </c>
    </row>
    <row r="1338" spans="2:10" ht="15" hidden="1">
      <c r="B1338" s="229" t="s">
        <v>783</v>
      </c>
      <c r="I1338" s="228">
        <f>4-4</f>
        <v>0</v>
      </c>
      <c r="J1338" s="229">
        <f>4-4</f>
        <v>0</v>
      </c>
    </row>
    <row r="1339" spans="2:10" ht="28.5">
      <c r="B1339" s="230" t="s">
        <v>784</v>
      </c>
      <c r="I1339" s="201">
        <f t="shared" ref="I1339:J1339" si="891">I1341+I1340+I1342</f>
        <v>2585</v>
      </c>
      <c r="J1339" s="202">
        <f t="shared" si="891"/>
        <v>2585</v>
      </c>
    </row>
    <row r="1340" spans="2:10" ht="14.25">
      <c r="B1340" s="256" t="s">
        <v>268</v>
      </c>
      <c r="I1340" s="225">
        <f>I1357+I1366+I1362+I1359</f>
        <v>10</v>
      </c>
      <c r="J1340" s="226">
        <f>J1357+J1366+J1362+J1359</f>
        <v>10</v>
      </c>
    </row>
    <row r="1341" spans="2:10" ht="14.25">
      <c r="B1341" s="256" t="s">
        <v>266</v>
      </c>
      <c r="I1341" s="225">
        <f t="shared" ref="I1341:J1341" si="892">I1345</f>
        <v>624</v>
      </c>
      <c r="J1341" s="226">
        <f t="shared" si="892"/>
        <v>624</v>
      </c>
    </row>
    <row r="1342" spans="2:10" ht="14.25">
      <c r="B1342" s="256" t="s">
        <v>785</v>
      </c>
      <c r="I1342" s="225">
        <f t="shared" ref="I1342:J1342" si="893">I1352</f>
        <v>1951</v>
      </c>
      <c r="J1342" s="226">
        <f t="shared" si="893"/>
        <v>1951</v>
      </c>
    </row>
    <row r="1343" spans="2:10" ht="14.25">
      <c r="B1343" s="256" t="s">
        <v>786</v>
      </c>
      <c r="I1343" s="225">
        <f t="shared" ref="I1343:J1343" si="894">I1365+I1362+I1359</f>
        <v>10</v>
      </c>
      <c r="J1343" s="226">
        <f t="shared" si="894"/>
        <v>10</v>
      </c>
    </row>
    <row r="1344" spans="2:10" ht="28.5">
      <c r="B1344" s="230" t="s">
        <v>787</v>
      </c>
      <c r="I1344" s="225">
        <f>I1345+I1357</f>
        <v>624</v>
      </c>
      <c r="J1344" s="226">
        <f>J1345+J1357</f>
        <v>624</v>
      </c>
    </row>
    <row r="1345" spans="2:10" ht="14.25">
      <c r="B1345" s="300" t="s">
        <v>788</v>
      </c>
      <c r="I1345" s="209">
        <f>SUM(I1346:I1351)</f>
        <v>624</v>
      </c>
      <c r="J1345" s="239">
        <f>SUM(J1346:J1351)</f>
        <v>624</v>
      </c>
    </row>
    <row r="1346" spans="2:10" ht="30" hidden="1">
      <c r="B1346" s="317" t="s">
        <v>789</v>
      </c>
      <c r="I1346" s="318">
        <f>3406-3406</f>
        <v>0</v>
      </c>
      <c r="J1346" s="319">
        <f>3406-3406</f>
        <v>0</v>
      </c>
    </row>
    <row r="1347" spans="2:10" ht="30">
      <c r="B1347" s="317" t="s">
        <v>790</v>
      </c>
      <c r="I1347" s="318">
        <f>1149-1005-9</f>
        <v>135</v>
      </c>
      <c r="J1347" s="319">
        <f>1149-1005-9</f>
        <v>135</v>
      </c>
    </row>
    <row r="1348" spans="2:10" ht="30">
      <c r="B1348" s="317" t="s">
        <v>791</v>
      </c>
      <c r="I1348" s="318">
        <f>1270-1259</f>
        <v>11</v>
      </c>
      <c r="J1348" s="319">
        <f>1270-1259</f>
        <v>11</v>
      </c>
    </row>
    <row r="1349" spans="2:10" ht="0.75" customHeight="1">
      <c r="B1349" s="317" t="s">
        <v>792</v>
      </c>
      <c r="I1349" s="318"/>
      <c r="J1349" s="319"/>
    </row>
    <row r="1350" spans="2:10" ht="29.25" customHeight="1">
      <c r="B1350" s="317" t="s">
        <v>793</v>
      </c>
      <c r="I1350" s="320">
        <f>1740-1262</f>
        <v>478</v>
      </c>
      <c r="J1350" s="321">
        <f>1740-1262</f>
        <v>478</v>
      </c>
    </row>
    <row r="1351" spans="2:10" ht="15" hidden="1">
      <c r="B1351" s="322" t="s">
        <v>794</v>
      </c>
      <c r="I1351" s="323">
        <f>11-11</f>
        <v>0</v>
      </c>
      <c r="J1351" s="324">
        <f>11-11</f>
        <v>0</v>
      </c>
    </row>
    <row r="1352" spans="2:10" ht="14.25">
      <c r="B1352" s="325" t="s">
        <v>785</v>
      </c>
      <c r="I1352" s="326">
        <f t="shared" ref="I1352:J1352" si="895">SUM(I1353:I1356)</f>
        <v>1951</v>
      </c>
      <c r="J1352" s="327">
        <f t="shared" si="895"/>
        <v>1951</v>
      </c>
    </row>
    <row r="1353" spans="2:10" ht="30">
      <c r="B1353" s="317" t="s">
        <v>795</v>
      </c>
      <c r="I1353" s="287">
        <v>193</v>
      </c>
      <c r="J1353" s="288">
        <v>193</v>
      </c>
    </row>
    <row r="1354" spans="2:10" ht="30">
      <c r="B1354" s="317" t="s">
        <v>796</v>
      </c>
      <c r="I1354" s="287">
        <v>617</v>
      </c>
      <c r="J1354" s="288">
        <v>617</v>
      </c>
    </row>
    <row r="1355" spans="2:10" ht="30">
      <c r="B1355" s="317" t="s">
        <v>797</v>
      </c>
      <c r="I1355" s="287">
        <v>193</v>
      </c>
      <c r="J1355" s="288">
        <v>193</v>
      </c>
    </row>
    <row r="1356" spans="2:10" ht="29.25" customHeight="1">
      <c r="B1356" s="317" t="s">
        <v>798</v>
      </c>
      <c r="I1356" s="287">
        <v>948</v>
      </c>
      <c r="J1356" s="288">
        <v>948</v>
      </c>
    </row>
    <row r="1357" spans="2:10" ht="14.25" hidden="1">
      <c r="B1357" s="251" t="s">
        <v>268</v>
      </c>
      <c r="I1357" s="328">
        <f t="shared" ref="I1357:J1357" si="896">SUM(I1358:I1358)</f>
        <v>0</v>
      </c>
      <c r="J1357" s="329">
        <f t="shared" si="896"/>
        <v>0</v>
      </c>
    </row>
    <row r="1358" spans="2:10" ht="15" hidden="1">
      <c r="B1358" s="310" t="s">
        <v>799</v>
      </c>
      <c r="I1358" s="242">
        <f>12-12</f>
        <v>0</v>
      </c>
      <c r="J1358" s="243">
        <f>12-12</f>
        <v>0</v>
      </c>
    </row>
    <row r="1359" spans="2:10" ht="28.5">
      <c r="B1359" s="330" t="s">
        <v>800</v>
      </c>
      <c r="I1359" s="331">
        <f t="shared" ref="I1359:J1360" si="897">I1360</f>
        <v>10</v>
      </c>
      <c r="J1359" s="332">
        <f t="shared" si="897"/>
        <v>10</v>
      </c>
    </row>
    <row r="1360" spans="2:10" ht="14.25">
      <c r="B1360" s="333" t="s">
        <v>268</v>
      </c>
      <c r="I1360" s="334">
        <f t="shared" si="897"/>
        <v>10</v>
      </c>
      <c r="J1360" s="335">
        <f t="shared" si="897"/>
        <v>10</v>
      </c>
    </row>
    <row r="1361" spans="2:10" ht="15">
      <c r="B1361" s="336" t="s">
        <v>801</v>
      </c>
      <c r="I1361" s="320">
        <v>10</v>
      </c>
      <c r="J1361" s="321">
        <v>10</v>
      </c>
    </row>
    <row r="1362" spans="2:10" ht="14.25" hidden="1">
      <c r="B1362" s="337" t="s">
        <v>802</v>
      </c>
      <c r="I1362" s="338">
        <f t="shared" ref="I1362:J1363" si="898">I1363</f>
        <v>0</v>
      </c>
      <c r="J1362" s="339">
        <f t="shared" si="898"/>
        <v>0</v>
      </c>
    </row>
    <row r="1363" spans="2:10" ht="14.25" hidden="1">
      <c r="B1363" s="251" t="s">
        <v>268</v>
      </c>
      <c r="I1363" s="340">
        <f t="shared" si="898"/>
        <v>0</v>
      </c>
      <c r="J1363" s="341">
        <f t="shared" si="898"/>
        <v>0</v>
      </c>
    </row>
    <row r="1364" spans="2:10" ht="15" hidden="1">
      <c r="B1364" s="306" t="s">
        <v>803</v>
      </c>
      <c r="I1364" s="242">
        <f>49-49</f>
        <v>0</v>
      </c>
      <c r="J1364" s="243">
        <f>49-49</f>
        <v>0</v>
      </c>
    </row>
    <row r="1365" spans="2:10" ht="28.5" hidden="1">
      <c r="B1365" s="342" t="s">
        <v>804</v>
      </c>
      <c r="I1365" s="343">
        <f t="shared" ref="I1365:J1366" si="899">I1366</f>
        <v>0</v>
      </c>
      <c r="J1365" s="344">
        <f t="shared" si="899"/>
        <v>0</v>
      </c>
    </row>
    <row r="1366" spans="2:10" ht="14.25" hidden="1">
      <c r="B1366" s="333" t="s">
        <v>268</v>
      </c>
      <c r="I1366" s="345">
        <f t="shared" si="899"/>
        <v>0</v>
      </c>
      <c r="J1366" s="346">
        <f t="shared" si="899"/>
        <v>0</v>
      </c>
    </row>
    <row r="1367" spans="2:10" ht="15" hidden="1">
      <c r="B1367" s="347" t="s">
        <v>805</v>
      </c>
      <c r="I1367" s="242">
        <f>8-8</f>
        <v>0</v>
      </c>
      <c r="J1367" s="243">
        <f>8-8</f>
        <v>0</v>
      </c>
    </row>
    <row r="1368" spans="2:10" ht="28.5">
      <c r="B1368" s="299" t="s">
        <v>806</v>
      </c>
      <c r="I1368" s="348">
        <f t="shared" ref="I1368:J1368" si="900">I1369+I1370</f>
        <v>842</v>
      </c>
      <c r="J1368" s="349">
        <f t="shared" si="900"/>
        <v>792</v>
      </c>
    </row>
    <row r="1369" spans="2:10" ht="14.25">
      <c r="B1369" s="350" t="s">
        <v>268</v>
      </c>
      <c r="I1369" s="205">
        <f t="shared" ref="I1369:J1369" si="901">I1373</f>
        <v>350</v>
      </c>
      <c r="J1369" s="206">
        <f t="shared" si="901"/>
        <v>300</v>
      </c>
    </row>
    <row r="1370" spans="2:10" ht="14.25">
      <c r="B1370" s="350" t="s">
        <v>807</v>
      </c>
      <c r="I1370" s="256">
        <f t="shared" ref="I1370:J1370" si="902">I1371</f>
        <v>492</v>
      </c>
      <c r="J1370" s="351">
        <f t="shared" si="902"/>
        <v>492</v>
      </c>
    </row>
    <row r="1371" spans="2:10" ht="31.5">
      <c r="B1371" s="352" t="s">
        <v>621</v>
      </c>
      <c r="I1371" s="223">
        <v>492</v>
      </c>
      <c r="J1371" s="278">
        <v>492</v>
      </c>
    </row>
    <row r="1372" spans="2:10" ht="28.5">
      <c r="B1372" s="230" t="s">
        <v>616</v>
      </c>
      <c r="I1372" s="225">
        <f t="shared" ref="I1372:J1372" si="903">I1373</f>
        <v>350</v>
      </c>
      <c r="J1372" s="226">
        <f t="shared" si="903"/>
        <v>300</v>
      </c>
    </row>
    <row r="1373" spans="2:10" ht="14.25">
      <c r="B1373" s="251" t="s">
        <v>268</v>
      </c>
      <c r="I1373" s="301">
        <f t="shared" ref="I1373:J1373" si="904">SUM(I1374:I1376)</f>
        <v>350</v>
      </c>
      <c r="J1373" s="302">
        <f t="shared" si="904"/>
        <v>300</v>
      </c>
    </row>
    <row r="1374" spans="2:10" ht="0.75" customHeight="1">
      <c r="B1374" s="353" t="s">
        <v>808</v>
      </c>
      <c r="I1374" s="354">
        <f>2500-2500</f>
        <v>0</v>
      </c>
      <c r="J1374" s="355">
        <f>2500-2500</f>
        <v>0</v>
      </c>
    </row>
    <row r="1375" spans="2:10" ht="14.25" customHeight="1">
      <c r="B1375" s="336" t="s">
        <v>809</v>
      </c>
      <c r="I1375" s="223">
        <f>300+50</f>
        <v>350</v>
      </c>
      <c r="J1375" s="278">
        <v>300</v>
      </c>
    </row>
    <row r="1376" spans="2:10" ht="15" hidden="1">
      <c r="B1376" s="356" t="s">
        <v>810</v>
      </c>
      <c r="I1376" s="357">
        <f>30-30</f>
        <v>0</v>
      </c>
      <c r="J1376" s="358">
        <f>30-30</f>
        <v>0</v>
      </c>
    </row>
    <row r="1377" spans="2:11" ht="14.25">
      <c r="B1377" s="199" t="s">
        <v>811</v>
      </c>
      <c r="I1377" s="348">
        <f>I1378</f>
        <v>280</v>
      </c>
      <c r="J1377" s="349">
        <f>J1378</f>
        <v>280</v>
      </c>
    </row>
    <row r="1378" spans="2:11" ht="15">
      <c r="B1378" s="359" t="s">
        <v>812</v>
      </c>
      <c r="I1378" s="360">
        <f>1216-936</f>
        <v>280</v>
      </c>
      <c r="J1378" s="361">
        <f>1216-936</f>
        <v>280</v>
      </c>
    </row>
    <row r="1379" spans="2:11" ht="14.25">
      <c r="B1379" s="199" t="s">
        <v>813</v>
      </c>
      <c r="I1379" s="348">
        <f t="shared" ref="I1379:J1379" si="905">I1381+I1382+I1384+I1383</f>
        <v>33035</v>
      </c>
      <c r="J1379" s="349">
        <f t="shared" si="905"/>
        <v>25160</v>
      </c>
    </row>
    <row r="1380" spans="2:11" ht="12.75" customHeight="1">
      <c r="B1380" s="203" t="s">
        <v>814</v>
      </c>
      <c r="I1380" s="348">
        <f>I1381+I1382+I1383</f>
        <v>14946</v>
      </c>
      <c r="J1380" s="362"/>
    </row>
    <row r="1381" spans="2:11" ht="16.5" hidden="1" customHeight="1">
      <c r="B1381" s="203" t="s">
        <v>814</v>
      </c>
      <c r="I1381" s="363">
        <f t="shared" ref="I1381:J1381" si="906">I1404</f>
        <v>7875</v>
      </c>
      <c r="J1381" s="364">
        <f t="shared" si="906"/>
        <v>0</v>
      </c>
      <c r="K1381" s="87"/>
    </row>
    <row r="1382" spans="2:11" ht="15.75" hidden="1" customHeight="1">
      <c r="B1382" s="203" t="s">
        <v>815</v>
      </c>
      <c r="I1382" s="365">
        <f t="shared" ref="I1382:J1382" si="907">I1387</f>
        <v>766</v>
      </c>
      <c r="J1382" s="366">
        <f t="shared" si="907"/>
        <v>766</v>
      </c>
    </row>
    <row r="1383" spans="2:11" ht="26.25" hidden="1" customHeight="1">
      <c r="B1383" s="367" t="s">
        <v>683</v>
      </c>
      <c r="I1383" s="368">
        <f t="shared" ref="I1383:J1383" si="908">I1393</f>
        <v>6305</v>
      </c>
      <c r="J1383" s="369">
        <f t="shared" si="908"/>
        <v>6305</v>
      </c>
    </row>
    <row r="1384" spans="2:11" ht="14.25">
      <c r="B1384" s="203" t="s">
        <v>807</v>
      </c>
      <c r="I1384" s="363">
        <f>I1386+I1385</f>
        <v>18089</v>
      </c>
      <c r="J1384" s="364">
        <f>J1386+J1385</f>
        <v>18089</v>
      </c>
    </row>
    <row r="1385" spans="2:11" ht="63">
      <c r="B1385" s="398" t="s">
        <v>816</v>
      </c>
      <c r="D1385" s="399"/>
      <c r="E1385" s="399"/>
      <c r="F1385" s="399"/>
      <c r="G1385" s="399"/>
      <c r="H1385" s="399"/>
      <c r="I1385" s="400">
        <v>18089</v>
      </c>
      <c r="J1385" s="370">
        <v>18089</v>
      </c>
    </row>
    <row r="1386" spans="2:11" ht="0.75" customHeight="1">
      <c r="B1386" s="371" t="s">
        <v>817</v>
      </c>
      <c r="I1386" s="212">
        <f>65-65</f>
        <v>0</v>
      </c>
      <c r="J1386" s="247">
        <f>65-65</f>
        <v>0</v>
      </c>
    </row>
    <row r="1387" spans="2:11" ht="28.5">
      <c r="B1387" s="372" t="s">
        <v>818</v>
      </c>
      <c r="I1387" s="209">
        <f t="shared" ref="I1387:J1387" si="909">SUM(I1388:I1392)</f>
        <v>766</v>
      </c>
      <c r="J1387" s="210">
        <f t="shared" si="909"/>
        <v>766</v>
      </c>
    </row>
    <row r="1388" spans="2:11" ht="31.5">
      <c r="B1388" s="371" t="s">
        <v>819</v>
      </c>
      <c r="I1388" s="373">
        <v>3</v>
      </c>
      <c r="J1388" s="374">
        <v>3</v>
      </c>
    </row>
    <row r="1389" spans="2:11" ht="47.25">
      <c r="B1389" s="371" t="s">
        <v>820</v>
      </c>
      <c r="I1389" s="373">
        <v>18</v>
      </c>
      <c r="J1389" s="374">
        <v>18</v>
      </c>
    </row>
    <row r="1390" spans="2:11" ht="47.25">
      <c r="B1390" s="371" t="s">
        <v>821</v>
      </c>
      <c r="I1390" s="373">
        <v>500</v>
      </c>
      <c r="J1390" s="374">
        <v>500</v>
      </c>
    </row>
    <row r="1391" spans="2:11" ht="31.5">
      <c r="B1391" s="371" t="s">
        <v>822</v>
      </c>
      <c r="I1391" s="373">
        <v>239</v>
      </c>
      <c r="J1391" s="374">
        <v>239</v>
      </c>
    </row>
    <row r="1392" spans="2:11" ht="47.25">
      <c r="B1392" s="371" t="s">
        <v>823</v>
      </c>
      <c r="I1392" s="373">
        <v>6</v>
      </c>
      <c r="J1392" s="374">
        <v>6</v>
      </c>
    </row>
    <row r="1393" spans="2:10" ht="14.25">
      <c r="B1393" s="240" t="s">
        <v>683</v>
      </c>
      <c r="C1393" s="222"/>
      <c r="D1393" s="165"/>
      <c r="E1393" s="165"/>
      <c r="F1393" s="165"/>
      <c r="G1393" s="165"/>
      <c r="H1393" s="165"/>
      <c r="I1393" s="294">
        <f t="shared" ref="I1393:J1393" si="910">SUM(I1394:I1403)</f>
        <v>6305</v>
      </c>
      <c r="J1393" s="375">
        <f t="shared" si="910"/>
        <v>6305</v>
      </c>
    </row>
    <row r="1394" spans="2:10" ht="47.25">
      <c r="B1394" s="371" t="s">
        <v>824</v>
      </c>
      <c r="C1394" s="222"/>
      <c r="D1394" s="165"/>
      <c r="E1394" s="165"/>
      <c r="F1394" s="165"/>
      <c r="G1394" s="165"/>
      <c r="H1394" s="165"/>
      <c r="I1394" s="373">
        <v>5000</v>
      </c>
      <c r="J1394" s="374">
        <v>5000</v>
      </c>
    </row>
    <row r="1395" spans="2:10" ht="31.5">
      <c r="B1395" s="376" t="s">
        <v>825</v>
      </c>
      <c r="C1395" s="222"/>
      <c r="D1395" s="165"/>
      <c r="E1395" s="165"/>
      <c r="F1395" s="165"/>
      <c r="G1395" s="165"/>
      <c r="H1395" s="165"/>
      <c r="I1395" s="373">
        <v>250</v>
      </c>
      <c r="J1395" s="374">
        <v>250</v>
      </c>
    </row>
    <row r="1396" spans="2:10" ht="30">
      <c r="B1396" s="377" t="s">
        <v>826</v>
      </c>
      <c r="C1396" s="222"/>
      <c r="D1396" s="165"/>
      <c r="E1396" s="165"/>
      <c r="F1396" s="165"/>
      <c r="G1396" s="165"/>
      <c r="H1396" s="165"/>
      <c r="I1396" s="322">
        <v>85</v>
      </c>
      <c r="J1396" s="378">
        <v>85</v>
      </c>
    </row>
    <row r="1397" spans="2:10" ht="45">
      <c r="B1397" s="377" t="s">
        <v>827</v>
      </c>
      <c r="C1397" s="222"/>
      <c r="D1397" s="165"/>
      <c r="E1397" s="165"/>
      <c r="F1397" s="165"/>
      <c r="G1397" s="165"/>
      <c r="H1397" s="165"/>
      <c r="I1397" s="322">
        <v>70</v>
      </c>
      <c r="J1397" s="378">
        <v>70</v>
      </c>
    </row>
    <row r="1398" spans="2:10" ht="30">
      <c r="B1398" s="377" t="s">
        <v>828</v>
      </c>
      <c r="C1398" s="222"/>
      <c r="D1398" s="165"/>
      <c r="E1398" s="165"/>
      <c r="F1398" s="165"/>
      <c r="G1398" s="165"/>
      <c r="H1398" s="165"/>
      <c r="I1398" s="322">
        <v>150</v>
      </c>
      <c r="J1398" s="378">
        <v>150</v>
      </c>
    </row>
    <row r="1399" spans="2:10" ht="30">
      <c r="B1399" s="377" t="s">
        <v>829</v>
      </c>
      <c r="C1399" s="222"/>
      <c r="D1399" s="165"/>
      <c r="E1399" s="165"/>
      <c r="F1399" s="165"/>
      <c r="G1399" s="165"/>
      <c r="H1399" s="165"/>
      <c r="I1399" s="322">
        <v>150</v>
      </c>
      <c r="J1399" s="378">
        <v>150</v>
      </c>
    </row>
    <row r="1400" spans="2:10" ht="30">
      <c r="B1400" s="377" t="s">
        <v>830</v>
      </c>
      <c r="C1400" s="222"/>
      <c r="D1400" s="165"/>
      <c r="E1400" s="165"/>
      <c r="F1400" s="165"/>
      <c r="G1400" s="165"/>
      <c r="H1400" s="165"/>
      <c r="I1400" s="322">
        <v>150</v>
      </c>
      <c r="J1400" s="378">
        <v>150</v>
      </c>
    </row>
    <row r="1401" spans="2:10" ht="45">
      <c r="B1401" s="377" t="s">
        <v>831</v>
      </c>
      <c r="C1401" s="222"/>
      <c r="D1401" s="165"/>
      <c r="E1401" s="165"/>
      <c r="F1401" s="165"/>
      <c r="G1401" s="165"/>
      <c r="H1401" s="165"/>
      <c r="I1401" s="322">
        <v>150</v>
      </c>
      <c r="J1401" s="378">
        <v>150</v>
      </c>
    </row>
    <row r="1402" spans="2:10" ht="30">
      <c r="B1402" s="377" t="s">
        <v>832</v>
      </c>
      <c r="C1402" s="222"/>
      <c r="D1402" s="165"/>
      <c r="E1402" s="165"/>
      <c r="F1402" s="165"/>
      <c r="G1402" s="165"/>
      <c r="H1402" s="165"/>
      <c r="I1402" s="322">
        <v>100</v>
      </c>
      <c r="J1402" s="378">
        <v>100</v>
      </c>
    </row>
    <row r="1403" spans="2:10" ht="59.25" customHeight="1">
      <c r="B1403" s="377" t="s">
        <v>833</v>
      </c>
      <c r="C1403" s="222"/>
      <c r="D1403" s="165"/>
      <c r="E1403" s="165"/>
      <c r="F1403" s="165"/>
      <c r="G1403" s="165"/>
      <c r="H1403" s="165"/>
      <c r="I1403" s="322">
        <v>200</v>
      </c>
      <c r="J1403" s="378">
        <v>200</v>
      </c>
    </row>
    <row r="1404" spans="2:10" ht="14.25">
      <c r="B1404" s="379" t="s">
        <v>834</v>
      </c>
      <c r="I1404" s="380">
        <f t="shared" ref="I1404:J1404" si="911">I1405</f>
        <v>7875</v>
      </c>
      <c r="J1404" s="381">
        <f t="shared" si="911"/>
        <v>0</v>
      </c>
    </row>
    <row r="1405" spans="2:10" ht="42" customHeight="1">
      <c r="B1405" s="382" t="s">
        <v>835</v>
      </c>
      <c r="I1405" s="383">
        <f>I1406+I1410+I1417</f>
        <v>7875</v>
      </c>
      <c r="J1405" s="384">
        <f>J1406</f>
        <v>0</v>
      </c>
    </row>
    <row r="1406" spans="2:10" ht="0.75" customHeight="1">
      <c r="B1406" s="385" t="s">
        <v>836</v>
      </c>
      <c r="I1406" s="225">
        <f t="shared" ref="I1406:J1406" si="912">SUM(I1407:I1409)</f>
        <v>0</v>
      </c>
      <c r="J1406" s="226">
        <f t="shared" si="912"/>
        <v>0</v>
      </c>
    </row>
    <row r="1407" spans="2:10" ht="42" hidden="1" customHeight="1">
      <c r="B1407" s="386">
        <v>679</v>
      </c>
      <c r="I1407" s="218">
        <f>1548-1548</f>
        <v>0</v>
      </c>
      <c r="J1407" s="387">
        <f>1548-1548</f>
        <v>0</v>
      </c>
    </row>
    <row r="1408" spans="2:10" ht="42" hidden="1" customHeight="1">
      <c r="B1408" s="388" t="s">
        <v>837</v>
      </c>
      <c r="I1408" s="218">
        <f>3000-3000</f>
        <v>0</v>
      </c>
      <c r="J1408" s="387">
        <f>3000-3000</f>
        <v>0</v>
      </c>
    </row>
    <row r="1409" spans="2:10" ht="42" hidden="1" customHeight="1">
      <c r="B1409" s="389" t="s">
        <v>838</v>
      </c>
      <c r="I1409" s="373"/>
      <c r="J1409" s="390"/>
    </row>
    <row r="1410" spans="2:10" ht="42" customHeight="1">
      <c r="B1410" s="385" t="s">
        <v>839</v>
      </c>
      <c r="I1410" s="373">
        <f>I1411+I1412+I1413+I1414+I1415+I1416</f>
        <v>2073</v>
      </c>
      <c r="J1410" s="390"/>
    </row>
    <row r="1411" spans="2:10" ht="30">
      <c r="B1411" s="377" t="s">
        <v>840</v>
      </c>
      <c r="I1411" s="223">
        <v>150</v>
      </c>
      <c r="J1411" s="390"/>
    </row>
    <row r="1412" spans="2:10" ht="45">
      <c r="B1412" s="377" t="s">
        <v>841</v>
      </c>
      <c r="I1412" s="223">
        <v>100</v>
      </c>
      <c r="J1412" s="390"/>
    </row>
    <row r="1413" spans="2:10" ht="30">
      <c r="B1413" s="377" t="s">
        <v>842</v>
      </c>
      <c r="I1413" s="223">
        <v>150</v>
      </c>
      <c r="J1413" s="390"/>
    </row>
    <row r="1414" spans="2:10" ht="30">
      <c r="B1414" s="377" t="s">
        <v>843</v>
      </c>
      <c r="I1414" s="223">
        <v>100</v>
      </c>
      <c r="J1414" s="390"/>
    </row>
    <row r="1415" spans="2:10" ht="105">
      <c r="B1415" s="377" t="s">
        <v>844</v>
      </c>
      <c r="I1415" s="223">
        <v>523</v>
      </c>
      <c r="J1415" s="390"/>
    </row>
    <row r="1416" spans="2:10" ht="45">
      <c r="B1416" s="391" t="s">
        <v>845</v>
      </c>
      <c r="I1416" s="223">
        <v>1050</v>
      </c>
      <c r="J1416" s="390"/>
    </row>
    <row r="1417" spans="2:10" ht="73.5" customHeight="1">
      <c r="B1417" s="385" t="s">
        <v>846</v>
      </c>
      <c r="I1417" s="225">
        <f>SUM(I1418:I1426)</f>
        <v>5802</v>
      </c>
      <c r="J1417" s="390"/>
    </row>
    <row r="1418" spans="2:10" ht="60">
      <c r="B1418" s="224" t="s">
        <v>847</v>
      </c>
      <c r="I1418" s="232">
        <v>102</v>
      </c>
      <c r="J1418" s="390"/>
    </row>
    <row r="1419" spans="2:10" ht="108.75" customHeight="1">
      <c r="B1419" s="224" t="s">
        <v>848</v>
      </c>
      <c r="I1419" s="232">
        <v>999</v>
      </c>
      <c r="J1419" s="390"/>
    </row>
    <row r="1420" spans="2:10" ht="151.5" customHeight="1">
      <c r="B1420" s="224" t="s">
        <v>849</v>
      </c>
      <c r="I1420" s="232">
        <v>3425</v>
      </c>
      <c r="J1420" s="390"/>
    </row>
    <row r="1421" spans="2:10" ht="60">
      <c r="B1421" s="280" t="s">
        <v>850</v>
      </c>
      <c r="I1421" s="232">
        <v>8</v>
      </c>
      <c r="J1421" s="390"/>
    </row>
    <row r="1422" spans="2:10" ht="60">
      <c r="B1422" s="224" t="s">
        <v>851</v>
      </c>
      <c r="I1422" s="232">
        <v>800</v>
      </c>
      <c r="J1422" s="390"/>
    </row>
    <row r="1423" spans="2:10" ht="45">
      <c r="B1423" s="224" t="s">
        <v>852</v>
      </c>
      <c r="I1423" s="232">
        <v>100</v>
      </c>
      <c r="J1423" s="390"/>
    </row>
    <row r="1424" spans="2:10" ht="42" hidden="1" customHeight="1">
      <c r="B1424" s="224"/>
      <c r="I1424" s="232"/>
      <c r="J1424" s="390"/>
    </row>
    <row r="1425" spans="2:10" ht="30">
      <c r="B1425" s="389" t="s">
        <v>853</v>
      </c>
      <c r="I1425" s="373">
        <v>298</v>
      </c>
      <c r="J1425" s="390"/>
    </row>
    <row r="1426" spans="2:10" ht="45">
      <c r="B1426" s="394" t="s">
        <v>855</v>
      </c>
      <c r="I1426" s="373">
        <v>70</v>
      </c>
      <c r="J1426" s="390"/>
    </row>
    <row r="1427" spans="2:10" ht="14.25">
      <c r="B1427" s="392" t="s">
        <v>854</v>
      </c>
      <c r="I1427" s="45">
        <f>I1222+I1236+I1240+I1250+I1318+I1339+I1368+I1377+I1379</f>
        <v>53099</v>
      </c>
      <c r="J1427" s="393">
        <f>J1222+J1236+J1240+J1250+J1318+J1339+J1368+J1377+J1379</f>
        <v>45019</v>
      </c>
    </row>
  </sheetData>
  <autoFilter ref="X1:X1218"/>
  <mergeCells count="7">
    <mergeCell ref="I3:Q3"/>
    <mergeCell ref="B4:U4"/>
    <mergeCell ref="B5:V5"/>
    <mergeCell ref="I8:J8"/>
    <mergeCell ref="Q8:R8"/>
    <mergeCell ref="S8:T8"/>
    <mergeCell ref="U8:V8"/>
  </mergeCells>
  <pageMargins left="0.86614173228346458" right="0.15748031496062992" top="0.27559055118110237" bottom="0.43307086614173229" header="0.15748031496062992" footer="0.27559055118110237"/>
  <pageSetup paperSize="9" scale="90" orientation="landscape" r:id="rId1"/>
  <headerFooter alignWithMargins="0"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BUGET INITIAL 2023.</vt:lpstr>
      <vt:lpstr>'BUGET INITIAL 2023.'!Print_Titles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2023-01-25T13:42:16Z</cp:lastPrinted>
  <dcterms:created xsi:type="dcterms:W3CDTF">2023-01-25T11:50:06Z</dcterms:created>
  <dcterms:modified xsi:type="dcterms:W3CDTF">2023-02-22T11:22:21Z</dcterms:modified>
</cp:coreProperties>
</file>